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255" yWindow="270" windowWidth="10725" windowHeight="11760" tabRatio="831"/>
  </bookViews>
  <sheets>
    <sheet name="Proposta_Agropec.-JC" sheetId="6" r:id="rId1"/>
    <sheet name="Peao-JC" sheetId="7" r:id="rId2"/>
    <sheet name="Uniformes e Equipament_Peao-JC" sheetId="4" r:id="rId3"/>
    <sheet name="Encarregado-JC" sheetId="10" r:id="rId4"/>
    <sheet name="Unifor. e Equip. Encarregado-JC" sheetId="11" r:id="rId5"/>
    <sheet name="Tratorista-JC" sheetId="9" r:id="rId6"/>
    <sheet name="Uniform. e Equip. Tratorista-JC" sheetId="8" r:id="rId7"/>
  </sheets>
  <externalReferences>
    <externalReference r:id="rId8"/>
  </externalReferences>
  <definedNames>
    <definedName name="_xlnm.Print_Area" localSheetId="3">'Encarregado-JC'!$B$1:$H$169</definedName>
    <definedName name="_xlnm.Print_Area" localSheetId="1">'Peao-JC'!$B$1:$H$169</definedName>
    <definedName name="_xlnm.Print_Area" localSheetId="0">'Proposta_Agropec.-JC'!$B$1:$G$30</definedName>
    <definedName name="_xlnm.Print_Area" localSheetId="5">'Tratorista-JC'!$B$1:$H$169</definedName>
    <definedName name="_xlnm.Print_Area" localSheetId="4">'Unifor. e Equip. Encarregado-JC'!$A$1:$J$60</definedName>
    <definedName name="_xlnm.Print_Area" localSheetId="2">'Uniformes e Equipament_Peao-JC'!$A$1:$J$58</definedName>
  </definedNames>
  <calcPr calcId="145621"/>
</workbook>
</file>

<file path=xl/calcChain.xml><?xml version="1.0" encoding="utf-8"?>
<calcChain xmlns="http://schemas.openxmlformats.org/spreadsheetml/2006/main">
  <c r="H106" i="9" l="1"/>
  <c r="H106" i="10"/>
  <c r="H106" i="7"/>
  <c r="H52" i="7" l="1"/>
  <c r="F51" i="7"/>
  <c r="H51" i="7" s="1"/>
  <c r="H52" i="10"/>
  <c r="F51" i="10"/>
  <c r="H51" i="10" s="1"/>
  <c r="H52" i="9"/>
  <c r="F51" i="9"/>
  <c r="H51" i="9" s="1"/>
  <c r="H13" i="9" l="1"/>
  <c r="H13" i="10"/>
  <c r="F6" i="8"/>
  <c r="F7" i="8"/>
  <c r="F8" i="8"/>
  <c r="F9" i="8"/>
  <c r="F10" i="8"/>
  <c r="F11" i="8"/>
  <c r="F12" i="8"/>
  <c r="F13" i="8"/>
  <c r="F14" i="8"/>
  <c r="F15" i="8"/>
  <c r="F16" i="8"/>
  <c r="F17" i="8"/>
  <c r="F18" i="8"/>
  <c r="F19" i="8"/>
  <c r="F20" i="8"/>
  <c r="F21" i="8"/>
  <c r="F23" i="8"/>
  <c r="F24" i="8"/>
  <c r="F25" i="8"/>
  <c r="F5" i="8"/>
  <c r="F5" i="11"/>
  <c r="F6" i="4"/>
  <c r="F8" i="4"/>
  <c r="F9" i="4"/>
  <c r="F10" i="4"/>
  <c r="F11" i="4"/>
  <c r="F12" i="4"/>
  <c r="F13" i="4"/>
  <c r="F14" i="4"/>
  <c r="F17" i="4"/>
  <c r="F18" i="4"/>
  <c r="F19" i="4"/>
  <c r="F20" i="4"/>
  <c r="F21" i="4"/>
  <c r="F22" i="4"/>
  <c r="F23" i="4"/>
  <c r="F26" i="4"/>
  <c r="F5" i="4"/>
  <c r="J39" i="8"/>
  <c r="J40" i="8"/>
  <c r="J41" i="8"/>
  <c r="J42" i="8"/>
  <c r="J43" i="8"/>
  <c r="J44" i="8"/>
  <c r="J45" i="8"/>
  <c r="J46" i="8"/>
  <c r="J47" i="8"/>
  <c r="J48" i="8"/>
  <c r="J49" i="8"/>
  <c r="J50" i="8"/>
  <c r="J51" i="8"/>
  <c r="J52" i="8"/>
  <c r="J53" i="8"/>
  <c r="J54" i="8"/>
  <c r="J38" i="8"/>
  <c r="J39" i="11"/>
  <c r="J40" i="11"/>
  <c r="J41" i="11"/>
  <c r="J42" i="11"/>
  <c r="J43" i="11"/>
  <c r="J44" i="11"/>
  <c r="J45" i="11"/>
  <c r="J46" i="11"/>
  <c r="J47" i="11"/>
  <c r="J48" i="11"/>
  <c r="J49" i="11"/>
  <c r="J50" i="11"/>
  <c r="J51" i="11"/>
  <c r="J52" i="11"/>
  <c r="J53" i="11"/>
  <c r="J54" i="11"/>
  <c r="J38" i="11"/>
  <c r="J6" i="11"/>
  <c r="J7" i="11"/>
  <c r="J8" i="11"/>
  <c r="J9" i="11"/>
  <c r="J10" i="11"/>
  <c r="J11" i="11"/>
  <c r="J12" i="11"/>
  <c r="J13" i="11"/>
  <c r="J14" i="11"/>
  <c r="J15" i="11"/>
  <c r="J16" i="11"/>
  <c r="J17" i="11"/>
  <c r="J18" i="11"/>
  <c r="J19" i="11"/>
  <c r="J20" i="11"/>
  <c r="J21" i="11"/>
  <c r="J22" i="11"/>
  <c r="J23" i="11"/>
  <c r="J24" i="11"/>
  <c r="J25" i="11"/>
  <c r="J26" i="11"/>
  <c r="F8" i="10" l="1"/>
  <c r="F8" i="9" s="1"/>
  <c r="F11" i="6" l="1"/>
  <c r="F10" i="6"/>
  <c r="F9" i="6"/>
  <c r="C11" i="6"/>
  <c r="C10" i="6"/>
  <c r="C9" i="6"/>
  <c r="B11" i="6"/>
  <c r="B10" i="6"/>
  <c r="B9" i="6"/>
  <c r="H54" i="8"/>
  <c r="I54" i="8" s="1"/>
  <c r="H53" i="8"/>
  <c r="I53" i="8" s="1"/>
  <c r="H52" i="8"/>
  <c r="I52" i="8" s="1"/>
  <c r="H51" i="8"/>
  <c r="I51" i="8" s="1"/>
  <c r="H50" i="8"/>
  <c r="I50" i="8" s="1"/>
  <c r="H49" i="8"/>
  <c r="I49" i="8" s="1"/>
  <c r="H48" i="8"/>
  <c r="I48" i="8" s="1"/>
  <c r="H47" i="8"/>
  <c r="I47" i="8" s="1"/>
  <c r="H46" i="8"/>
  <c r="I46" i="8" s="1"/>
  <c r="H45" i="8"/>
  <c r="I45" i="8" s="1"/>
  <c r="H44" i="8"/>
  <c r="I44" i="8" s="1"/>
  <c r="H43" i="8"/>
  <c r="I43" i="8" s="1"/>
  <c r="H42" i="8"/>
  <c r="I42" i="8" s="1"/>
  <c r="H41" i="8"/>
  <c r="I41" i="8" s="1"/>
  <c r="H40" i="8"/>
  <c r="I40" i="8" s="1"/>
  <c r="H39" i="8"/>
  <c r="I39" i="8" s="1"/>
  <c r="B39" i="8"/>
  <c r="B40" i="8" s="1"/>
  <c r="B41" i="8" s="1"/>
  <c r="B42" i="8" s="1"/>
  <c r="B43" i="8" s="1"/>
  <c r="B44" i="8" s="1"/>
  <c r="B45" i="8" s="1"/>
  <c r="B46" i="8" s="1"/>
  <c r="B47" i="8" s="1"/>
  <c r="B48" i="8" s="1"/>
  <c r="B49" i="8" s="1"/>
  <c r="B50" i="8" s="1"/>
  <c r="B51" i="8" s="1"/>
  <c r="B52" i="8" s="1"/>
  <c r="B53" i="8" s="1"/>
  <c r="B54" i="8" s="1"/>
  <c r="H38" i="8"/>
  <c r="I38" i="8" s="1"/>
  <c r="H26" i="8"/>
  <c r="I26" i="8" s="1"/>
  <c r="J26" i="8" s="1"/>
  <c r="H25" i="8"/>
  <c r="I25" i="8" s="1"/>
  <c r="J25" i="8" s="1"/>
  <c r="H24" i="8"/>
  <c r="I24" i="8" s="1"/>
  <c r="J24" i="8" s="1"/>
  <c r="H23" i="8"/>
  <c r="I23" i="8" s="1"/>
  <c r="J23" i="8" s="1"/>
  <c r="H22" i="8"/>
  <c r="I22" i="8" s="1"/>
  <c r="J22" i="8" s="1"/>
  <c r="H21" i="8"/>
  <c r="I21" i="8" s="1"/>
  <c r="J21" i="8" s="1"/>
  <c r="H20" i="8"/>
  <c r="I20" i="8" s="1"/>
  <c r="J20" i="8" s="1"/>
  <c r="H19" i="8"/>
  <c r="I19" i="8" s="1"/>
  <c r="J19" i="8" s="1"/>
  <c r="H18" i="8"/>
  <c r="I18" i="8" s="1"/>
  <c r="J18" i="8" s="1"/>
  <c r="H17" i="8"/>
  <c r="I17" i="8" s="1"/>
  <c r="J17" i="8" s="1"/>
  <c r="H16" i="8"/>
  <c r="I16" i="8" s="1"/>
  <c r="J16" i="8" s="1"/>
  <c r="H15" i="8"/>
  <c r="I15" i="8" s="1"/>
  <c r="J15" i="8" s="1"/>
  <c r="H14" i="8"/>
  <c r="I14" i="8" s="1"/>
  <c r="J14" i="8" s="1"/>
  <c r="H13" i="8"/>
  <c r="I13" i="8" s="1"/>
  <c r="J13" i="8" s="1"/>
  <c r="H12" i="8"/>
  <c r="I12" i="8" s="1"/>
  <c r="J12" i="8" s="1"/>
  <c r="H11" i="8"/>
  <c r="I11" i="8" s="1"/>
  <c r="J11" i="8" s="1"/>
  <c r="H10" i="8"/>
  <c r="I10" i="8" s="1"/>
  <c r="J10" i="8" s="1"/>
  <c r="H9" i="8"/>
  <c r="I9" i="8" s="1"/>
  <c r="J9" i="8" s="1"/>
  <c r="H8" i="8"/>
  <c r="I8" i="8" s="1"/>
  <c r="J8" i="8" s="1"/>
  <c r="H7" i="8"/>
  <c r="I7" i="8" s="1"/>
  <c r="J7" i="8" s="1"/>
  <c r="B7" i="8"/>
  <c r="B8" i="8" s="1"/>
  <c r="B9" i="8" s="1"/>
  <c r="B10" i="8" s="1"/>
  <c r="B11" i="8" s="1"/>
  <c r="B12" i="8" s="1"/>
  <c r="B13" i="8" s="1"/>
  <c r="B14" i="8" s="1"/>
  <c r="B15" i="8" s="1"/>
  <c r="B16" i="8" s="1"/>
  <c r="B17" i="8" s="1"/>
  <c r="B18" i="8" s="1"/>
  <c r="B19" i="8" s="1"/>
  <c r="B20" i="8" s="1"/>
  <c r="B21" i="8" s="1"/>
  <c r="B22" i="8" s="1"/>
  <c r="B23" i="8" s="1"/>
  <c r="B24" i="8" s="1"/>
  <c r="B25" i="8" s="1"/>
  <c r="B26" i="8" s="1"/>
  <c r="H6" i="8"/>
  <c r="I6" i="8" s="1"/>
  <c r="J6" i="8" s="1"/>
  <c r="B6" i="8"/>
  <c r="H5" i="8"/>
  <c r="H32" i="9"/>
  <c r="B162" i="9"/>
  <c r="G143" i="9"/>
  <c r="F143" i="9"/>
  <c r="G142" i="9"/>
  <c r="F142" i="9"/>
  <c r="H124" i="9"/>
  <c r="H119" i="9"/>
  <c r="H74" i="9"/>
  <c r="F67" i="9"/>
  <c r="G54" i="9"/>
  <c r="H35" i="9"/>
  <c r="F25" i="9"/>
  <c r="H25" i="9" s="1"/>
  <c r="H8" i="9"/>
  <c r="C4" i="9"/>
  <c r="H54" i="11"/>
  <c r="I54" i="11" s="1"/>
  <c r="H53" i="11"/>
  <c r="I53" i="11" s="1"/>
  <c r="H52" i="11"/>
  <c r="I52" i="11" s="1"/>
  <c r="H51" i="11"/>
  <c r="I51" i="11" s="1"/>
  <c r="H50" i="11"/>
  <c r="I50" i="11" s="1"/>
  <c r="H49" i="11"/>
  <c r="I49" i="11" s="1"/>
  <c r="H48" i="11"/>
  <c r="I48" i="11" s="1"/>
  <c r="H47" i="11"/>
  <c r="I47" i="11" s="1"/>
  <c r="H46" i="11"/>
  <c r="I46" i="11" s="1"/>
  <c r="H45" i="11"/>
  <c r="I45" i="11" s="1"/>
  <c r="H44" i="11"/>
  <c r="I44" i="11" s="1"/>
  <c r="H43" i="11"/>
  <c r="I43" i="11" s="1"/>
  <c r="H42" i="11"/>
  <c r="I42" i="11" s="1"/>
  <c r="H41" i="11"/>
  <c r="I41" i="11" s="1"/>
  <c r="H40" i="11"/>
  <c r="I40" i="11" s="1"/>
  <c r="H39" i="11"/>
  <c r="I39" i="11" s="1"/>
  <c r="B39" i="11"/>
  <c r="B40" i="11" s="1"/>
  <c r="B41" i="11" s="1"/>
  <c r="B42" i="11" s="1"/>
  <c r="B43" i="11" s="1"/>
  <c r="B44" i="11" s="1"/>
  <c r="B45" i="11" s="1"/>
  <c r="B46" i="11" s="1"/>
  <c r="B47" i="11" s="1"/>
  <c r="B48" i="11" s="1"/>
  <c r="B49" i="11" s="1"/>
  <c r="B50" i="11" s="1"/>
  <c r="B51" i="11" s="1"/>
  <c r="B52" i="11" s="1"/>
  <c r="B53" i="11" s="1"/>
  <c r="B54" i="11" s="1"/>
  <c r="H38" i="11"/>
  <c r="I38" i="11" s="1"/>
  <c r="F26" i="11"/>
  <c r="H26" i="11" s="1"/>
  <c r="I26" i="11" s="1"/>
  <c r="F25" i="11"/>
  <c r="H25" i="11" s="1"/>
  <c r="I25" i="11" s="1"/>
  <c r="H24" i="11"/>
  <c r="I24" i="11" s="1"/>
  <c r="F24" i="11"/>
  <c r="F23" i="11"/>
  <c r="H23" i="11" s="1"/>
  <c r="I23" i="11" s="1"/>
  <c r="F22" i="11"/>
  <c r="H22" i="11" s="1"/>
  <c r="I22" i="11" s="1"/>
  <c r="F21" i="11"/>
  <c r="H21" i="11" s="1"/>
  <c r="I21" i="11" s="1"/>
  <c r="F20" i="11"/>
  <c r="H20" i="11" s="1"/>
  <c r="I20" i="11" s="1"/>
  <c r="F19" i="11"/>
  <c r="H19" i="11" s="1"/>
  <c r="I19" i="11" s="1"/>
  <c r="F18" i="11"/>
  <c r="H18" i="11" s="1"/>
  <c r="I18" i="11" s="1"/>
  <c r="F17" i="11"/>
  <c r="H17" i="11" s="1"/>
  <c r="I17" i="11" s="1"/>
  <c r="H16" i="11"/>
  <c r="I16" i="11" s="1"/>
  <c r="H15" i="11"/>
  <c r="I15" i="11" s="1"/>
  <c r="F14" i="11"/>
  <c r="H14" i="11" s="1"/>
  <c r="I14" i="11" s="1"/>
  <c r="F13" i="11"/>
  <c r="H13" i="11" s="1"/>
  <c r="I13" i="11" s="1"/>
  <c r="F12" i="11"/>
  <c r="H12" i="11" s="1"/>
  <c r="I12" i="11" s="1"/>
  <c r="F11" i="11"/>
  <c r="H11" i="11" s="1"/>
  <c r="I11" i="11" s="1"/>
  <c r="H10" i="11"/>
  <c r="I10" i="11" s="1"/>
  <c r="F10" i="11"/>
  <c r="F9" i="11"/>
  <c r="H9" i="11" s="1"/>
  <c r="I9" i="11" s="1"/>
  <c r="F8" i="11"/>
  <c r="H8" i="11" s="1"/>
  <c r="I8" i="11" s="1"/>
  <c r="F7" i="11"/>
  <c r="H7" i="11" s="1"/>
  <c r="I7" i="11" s="1"/>
  <c r="B7" i="11"/>
  <c r="B8" i="11" s="1"/>
  <c r="B9" i="11" s="1"/>
  <c r="B10" i="11" s="1"/>
  <c r="B11" i="11" s="1"/>
  <c r="B12" i="11" s="1"/>
  <c r="B13" i="11" s="1"/>
  <c r="B14" i="11" s="1"/>
  <c r="B15" i="11" s="1"/>
  <c r="B16" i="11" s="1"/>
  <c r="B17" i="11" s="1"/>
  <c r="B18" i="11" s="1"/>
  <c r="B19" i="11" s="1"/>
  <c r="B20" i="11" s="1"/>
  <c r="B21" i="11" s="1"/>
  <c r="B22" i="11" s="1"/>
  <c r="B23" i="11" s="1"/>
  <c r="B24" i="11" s="1"/>
  <c r="B25" i="11" s="1"/>
  <c r="B26" i="11" s="1"/>
  <c r="F6" i="11"/>
  <c r="H6" i="11" s="1"/>
  <c r="I6" i="11" s="1"/>
  <c r="B6" i="11"/>
  <c r="H5" i="11"/>
  <c r="H42" i="10"/>
  <c r="H40" i="10"/>
  <c r="H38" i="10"/>
  <c r="H36" i="10"/>
  <c r="B162" i="10"/>
  <c r="G143" i="10"/>
  <c r="F143" i="10"/>
  <c r="G142" i="10"/>
  <c r="F142" i="10"/>
  <c r="H124" i="10"/>
  <c r="H119" i="10"/>
  <c r="H74" i="10"/>
  <c r="F67" i="10"/>
  <c r="G54" i="10"/>
  <c r="H35" i="10"/>
  <c r="H25" i="10"/>
  <c r="F71" i="10" s="1"/>
  <c r="H71" i="10" s="1"/>
  <c r="H83" i="10" s="1"/>
  <c r="H90" i="10" s="1"/>
  <c r="F25" i="10"/>
  <c r="H8" i="10"/>
  <c r="C4" i="10"/>
  <c r="B162" i="7"/>
  <c r="C12" i="6" l="1"/>
  <c r="F141" i="9"/>
  <c r="F146" i="9" s="1"/>
  <c r="F141" i="10"/>
  <c r="F146" i="10" s="1"/>
  <c r="I55" i="8"/>
  <c r="J55" i="8"/>
  <c r="H131" i="9" s="1"/>
  <c r="H27" i="8"/>
  <c r="H55" i="8"/>
  <c r="I5" i="8"/>
  <c r="J5" i="8" s="1"/>
  <c r="F71" i="9"/>
  <c r="H71" i="9" s="1"/>
  <c r="H83" i="9" s="1"/>
  <c r="H90" i="9" s="1"/>
  <c r="H27" i="11"/>
  <c r="I55" i="11"/>
  <c r="J55" i="11"/>
  <c r="H131" i="10" s="1"/>
  <c r="H55" i="11"/>
  <c r="I5" i="11"/>
  <c r="J5" i="11" s="1"/>
  <c r="H32" i="10"/>
  <c r="G54" i="7"/>
  <c r="H53" i="4"/>
  <c r="I53" i="4" s="1"/>
  <c r="J53" i="4" s="1"/>
  <c r="H52" i="4"/>
  <c r="I52" i="4" s="1"/>
  <c r="J52" i="4" s="1"/>
  <c r="H51" i="4"/>
  <c r="I51" i="4" s="1"/>
  <c r="J51" i="4" s="1"/>
  <c r="H50" i="4"/>
  <c r="I50" i="4" s="1"/>
  <c r="J50" i="4" s="1"/>
  <c r="H49" i="4"/>
  <c r="I49" i="4" s="1"/>
  <c r="J49" i="4" s="1"/>
  <c r="H48" i="4"/>
  <c r="I48" i="4" s="1"/>
  <c r="J48" i="4" s="1"/>
  <c r="H47" i="4"/>
  <c r="I47" i="4" s="1"/>
  <c r="J47" i="4" s="1"/>
  <c r="H46" i="4"/>
  <c r="I46" i="4" s="1"/>
  <c r="J46" i="4" s="1"/>
  <c r="H45" i="4"/>
  <c r="I45" i="4" s="1"/>
  <c r="J45" i="4" s="1"/>
  <c r="H44" i="4"/>
  <c r="I44" i="4" s="1"/>
  <c r="J44" i="4" s="1"/>
  <c r="H43" i="4"/>
  <c r="I43" i="4" s="1"/>
  <c r="J43" i="4" s="1"/>
  <c r="H42" i="4"/>
  <c r="I42" i="4" s="1"/>
  <c r="J42" i="4" s="1"/>
  <c r="H41" i="4"/>
  <c r="I41" i="4" s="1"/>
  <c r="J41" i="4" s="1"/>
  <c r="H40" i="4"/>
  <c r="I40" i="4" s="1"/>
  <c r="J40" i="4" s="1"/>
  <c r="H39" i="4"/>
  <c r="I39" i="4" s="1"/>
  <c r="J39" i="4" s="1"/>
  <c r="H38" i="4"/>
  <c r="I38" i="4" s="1"/>
  <c r="J38" i="4" s="1"/>
  <c r="B38" i="4"/>
  <c r="B39" i="4" s="1"/>
  <c r="B40" i="4" s="1"/>
  <c r="B41" i="4" s="1"/>
  <c r="B42" i="4" s="1"/>
  <c r="B43" i="4" s="1"/>
  <c r="B44" i="4" s="1"/>
  <c r="B45" i="4" s="1"/>
  <c r="B46" i="4" s="1"/>
  <c r="B47" i="4" s="1"/>
  <c r="B48" i="4" s="1"/>
  <c r="B49" i="4" s="1"/>
  <c r="B50" i="4" s="1"/>
  <c r="B51" i="4" s="1"/>
  <c r="B52" i="4" s="1"/>
  <c r="B53" i="4" s="1"/>
  <c r="H37" i="4"/>
  <c r="I37" i="4" s="1"/>
  <c r="J37" i="4" s="1"/>
  <c r="H26" i="4"/>
  <c r="I26" i="4" s="1"/>
  <c r="J26" i="4" s="1"/>
  <c r="H25" i="4"/>
  <c r="I25" i="4" s="1"/>
  <c r="J25" i="4" s="1"/>
  <c r="H24" i="4"/>
  <c r="I24" i="4" s="1"/>
  <c r="J24" i="4" s="1"/>
  <c r="H23" i="4"/>
  <c r="I23" i="4" s="1"/>
  <c r="J23" i="4" s="1"/>
  <c r="H22" i="4"/>
  <c r="I22" i="4" s="1"/>
  <c r="J22" i="4" s="1"/>
  <c r="H21" i="4"/>
  <c r="I21" i="4" s="1"/>
  <c r="J21" i="4" s="1"/>
  <c r="H20" i="4"/>
  <c r="I20" i="4" s="1"/>
  <c r="J20" i="4" s="1"/>
  <c r="H19" i="4"/>
  <c r="I19" i="4" s="1"/>
  <c r="J19" i="4" s="1"/>
  <c r="H18" i="4"/>
  <c r="I18" i="4" s="1"/>
  <c r="J18" i="4" s="1"/>
  <c r="H17" i="4"/>
  <c r="I17" i="4" s="1"/>
  <c r="J17" i="4" s="1"/>
  <c r="H16" i="4"/>
  <c r="I16" i="4" s="1"/>
  <c r="J16" i="4" s="1"/>
  <c r="H15" i="4"/>
  <c r="I15" i="4" s="1"/>
  <c r="J15" i="4" s="1"/>
  <c r="H14" i="4"/>
  <c r="I14" i="4" s="1"/>
  <c r="J14" i="4" s="1"/>
  <c r="H13" i="4"/>
  <c r="I13" i="4" s="1"/>
  <c r="J13" i="4" s="1"/>
  <c r="H12" i="4"/>
  <c r="I12" i="4" s="1"/>
  <c r="J12" i="4" s="1"/>
  <c r="H11" i="4"/>
  <c r="I11" i="4" s="1"/>
  <c r="J11" i="4" s="1"/>
  <c r="H10" i="4"/>
  <c r="I10" i="4" s="1"/>
  <c r="J10" i="4" s="1"/>
  <c r="H9" i="4"/>
  <c r="I9" i="4" s="1"/>
  <c r="J9" i="4" s="1"/>
  <c r="H8" i="4"/>
  <c r="I8" i="4" s="1"/>
  <c r="J8" i="4" s="1"/>
  <c r="H7" i="4"/>
  <c r="I7" i="4" s="1"/>
  <c r="J7" i="4" s="1"/>
  <c r="H6" i="4"/>
  <c r="I6" i="4" s="1"/>
  <c r="J6" i="4" s="1"/>
  <c r="B6" i="4"/>
  <c r="B7" i="4" s="1"/>
  <c r="B8" i="4" s="1"/>
  <c r="B9" i="4" s="1"/>
  <c r="B10" i="4" s="1"/>
  <c r="B11" i="4" s="1"/>
  <c r="B12" i="4" s="1"/>
  <c r="B13" i="4" s="1"/>
  <c r="B14" i="4" s="1"/>
  <c r="B15" i="4" s="1"/>
  <c r="B16" i="4" s="1"/>
  <c r="B17" i="4" s="1"/>
  <c r="B18" i="4" s="1"/>
  <c r="B19" i="4" s="1"/>
  <c r="B20" i="4" s="1"/>
  <c r="B21" i="4" s="1"/>
  <c r="B22" i="4" s="1"/>
  <c r="B23" i="4" s="1"/>
  <c r="B24" i="4" s="1"/>
  <c r="B25" i="4" s="1"/>
  <c r="B26" i="4" s="1"/>
  <c r="H5" i="4"/>
  <c r="H89" i="7"/>
  <c r="H71" i="7"/>
  <c r="H42" i="7"/>
  <c r="H38" i="7"/>
  <c r="H40" i="7"/>
  <c r="H35" i="7"/>
  <c r="F25" i="7"/>
  <c r="J54" i="4" l="1"/>
  <c r="H131" i="7" s="1"/>
  <c r="J27" i="8"/>
  <c r="H129" i="9" s="1"/>
  <c r="H133" i="9" s="1"/>
  <c r="H154" i="9" s="1"/>
  <c r="I27" i="8"/>
  <c r="F33" i="9"/>
  <c r="H33" i="9" s="1"/>
  <c r="H40" i="9"/>
  <c r="J27" i="11"/>
  <c r="H129" i="10" s="1"/>
  <c r="H133" i="10" s="1"/>
  <c r="H154" i="10" s="1"/>
  <c r="I27" i="11"/>
  <c r="F33" i="10"/>
  <c r="H33" i="10" s="1"/>
  <c r="I54" i="4"/>
  <c r="H27" i="4"/>
  <c r="I5" i="4"/>
  <c r="H54" i="4"/>
  <c r="J5" i="4" l="1"/>
  <c r="J27" i="4" s="1"/>
  <c r="H129" i="7" s="1"/>
  <c r="H38" i="9"/>
  <c r="H42" i="9" s="1"/>
  <c r="H46" i="10"/>
  <c r="I27" i="4"/>
  <c r="H46" i="9" l="1"/>
  <c r="H111" i="10"/>
  <c r="H107" i="10"/>
  <c r="H65" i="10"/>
  <c r="H61" i="10"/>
  <c r="H150" i="10"/>
  <c r="H110" i="10"/>
  <c r="H98" i="10"/>
  <c r="H99" i="10" s="1"/>
  <c r="H64" i="10"/>
  <c r="H60" i="10"/>
  <c r="H109" i="10"/>
  <c r="H97" i="10"/>
  <c r="H63" i="10"/>
  <c r="H59" i="10"/>
  <c r="H108" i="10"/>
  <c r="H66" i="10"/>
  <c r="H62" i="10"/>
  <c r="H108" i="9" l="1"/>
  <c r="H66" i="9"/>
  <c r="H62" i="9"/>
  <c r="H111" i="9"/>
  <c r="H107" i="9"/>
  <c r="H95" i="9"/>
  <c r="H65" i="9"/>
  <c r="H61" i="9"/>
  <c r="H53" i="9"/>
  <c r="H150" i="9"/>
  <c r="H110" i="9"/>
  <c r="H98" i="9"/>
  <c r="H99" i="9" s="1"/>
  <c r="H64" i="9"/>
  <c r="H60" i="9"/>
  <c r="H109" i="9"/>
  <c r="H97" i="9"/>
  <c r="H63" i="9"/>
  <c r="H59" i="9"/>
  <c r="H67" i="9" s="1"/>
  <c r="H89" i="9" s="1"/>
  <c r="H95" i="10"/>
  <c r="H96" i="10" s="1"/>
  <c r="H112" i="10"/>
  <c r="H53" i="10"/>
  <c r="H67" i="10"/>
  <c r="H89" i="10" s="1"/>
  <c r="H100" i="10"/>
  <c r="H96" i="9" l="1"/>
  <c r="H112" i="9"/>
  <c r="H54" i="9"/>
  <c r="H55" i="9" s="1"/>
  <c r="H88" i="9" s="1"/>
  <c r="H91" i="9" s="1"/>
  <c r="H100" i="9"/>
  <c r="H101" i="9" s="1"/>
  <c r="H152" i="9" s="1"/>
  <c r="H101" i="10"/>
  <c r="H152" i="10" s="1"/>
  <c r="H54" i="10"/>
  <c r="H55" i="10"/>
  <c r="H88" i="10" s="1"/>
  <c r="H91" i="10" s="1"/>
  <c r="H113" i="10"/>
  <c r="H114" i="10" s="1"/>
  <c r="H123" i="10" s="1"/>
  <c r="H125" i="10" s="1"/>
  <c r="H153" i="10" s="1"/>
  <c r="F142" i="7"/>
  <c r="G142" i="7"/>
  <c r="F143" i="7"/>
  <c r="G143" i="7"/>
  <c r="H8" i="7"/>
  <c r="H151" i="9" l="1"/>
  <c r="H113" i="9"/>
  <c r="H114" i="9" s="1"/>
  <c r="H123" i="9" s="1"/>
  <c r="H125" i="9" s="1"/>
  <c r="H153" i="9" s="1"/>
  <c r="H151" i="10"/>
  <c r="F141" i="7"/>
  <c r="H155" i="9" l="1"/>
  <c r="G137" i="9"/>
  <c r="H155" i="10"/>
  <c r="G137" i="10"/>
  <c r="H137" i="9" l="1"/>
  <c r="H144" i="9" s="1"/>
  <c r="H137" i="10"/>
  <c r="H144" i="10" s="1"/>
  <c r="G139" i="9" l="1"/>
  <c r="G139" i="10"/>
  <c r="H133" i="7"/>
  <c r="H154" i="7" s="1"/>
  <c r="H25" i="7"/>
  <c r="F146" i="7"/>
  <c r="H124" i="7"/>
  <c r="H119" i="7"/>
  <c r="H74" i="7"/>
  <c r="F67" i="7"/>
  <c r="C4" i="7"/>
  <c r="H139" i="9" l="1"/>
  <c r="H145" i="9" s="1"/>
  <c r="H139" i="10"/>
  <c r="H145" i="10" s="1"/>
  <c r="H32" i="7"/>
  <c r="F71" i="7"/>
  <c r="H83" i="7" s="1"/>
  <c r="H90" i="7" s="1"/>
  <c r="H142" i="9" l="1"/>
  <c r="H143" i="9"/>
  <c r="H142" i="10"/>
  <c r="H143" i="10"/>
  <c r="F33" i="7"/>
  <c r="H33" i="7" s="1"/>
  <c r="H46" i="7" s="1"/>
  <c r="H141" i="9" l="1"/>
  <c r="H146" i="9" s="1"/>
  <c r="H156" i="9" s="1"/>
  <c r="H157" i="9" s="1"/>
  <c r="D162" i="9" s="1"/>
  <c r="F162" i="9" s="1"/>
  <c r="H141" i="10"/>
  <c r="H146" i="10" s="1"/>
  <c r="H156" i="10" s="1"/>
  <c r="H157" i="10" s="1"/>
  <c r="D162" i="10" s="1"/>
  <c r="F162" i="10" s="1"/>
  <c r="H98" i="7"/>
  <c r="H99" i="7" s="1"/>
  <c r="H111" i="7"/>
  <c r="H107" i="7"/>
  <c r="H97" i="7"/>
  <c r="H63" i="7"/>
  <c r="H59" i="7"/>
  <c r="H64" i="7"/>
  <c r="H110" i="7"/>
  <c r="H108" i="7"/>
  <c r="H66" i="7"/>
  <c r="H62" i="7"/>
  <c r="H65" i="7"/>
  <c r="H61" i="7"/>
  <c r="H150" i="7"/>
  <c r="H109" i="7"/>
  <c r="H60" i="7"/>
  <c r="H162" i="9" l="1"/>
  <c r="H163" i="9" s="1"/>
  <c r="H167" i="9" s="1"/>
  <c r="H168" i="9" s="1"/>
  <c r="G11" i="6" s="1"/>
  <c r="D11" i="6"/>
  <c r="H162" i="10"/>
  <c r="H163" i="10" s="1"/>
  <c r="H167" i="10" s="1"/>
  <c r="H168" i="10" s="1"/>
  <c r="G10" i="6" s="1"/>
  <c r="D10" i="6"/>
  <c r="H100" i="7"/>
  <c r="H95" i="7"/>
  <c r="H53" i="7"/>
  <c r="H67" i="7"/>
  <c r="E10" i="6" l="1"/>
  <c r="E11" i="6"/>
  <c r="H54" i="7"/>
  <c r="H55" i="7" s="1"/>
  <c r="H112" i="7"/>
  <c r="H113" i="7" s="1"/>
  <c r="H114" i="7" s="1"/>
  <c r="H123" i="7" s="1"/>
  <c r="H125" i="7" s="1"/>
  <c r="H153" i="7" s="1"/>
  <c r="H96" i="7"/>
  <c r="H101" i="7" s="1"/>
  <c r="H152" i="7" s="1"/>
  <c r="H88" i="7" l="1"/>
  <c r="H91" i="7" s="1"/>
  <c r="H151" i="7" s="1"/>
  <c r="H155" i="7" l="1"/>
  <c r="G137" i="7"/>
  <c r="H137" i="7" l="1"/>
  <c r="H144" i="7" s="1"/>
  <c r="G139" i="7" l="1"/>
  <c r="H139" i="7" l="1"/>
  <c r="H143" i="7" s="1"/>
  <c r="H142" i="7" l="1"/>
  <c r="H145" i="7"/>
  <c r="H141" i="7" l="1"/>
  <c r="H146" i="7" s="1"/>
  <c r="H156" i="7" s="1"/>
  <c r="H157" i="7" s="1"/>
  <c r="D162" i="7" l="1"/>
  <c r="F162" i="7" s="1"/>
  <c r="D9" i="6" s="1"/>
  <c r="E9" i="6" s="1"/>
  <c r="E12" i="6" s="1"/>
  <c r="H162" i="7" l="1"/>
  <c r="H163" i="7" s="1"/>
  <c r="H167" i="7" l="1"/>
  <c r="H168" i="7" l="1"/>
  <c r="G9" i="6" s="1"/>
  <c r="G12" i="6" s="1"/>
</calcChain>
</file>

<file path=xl/comments1.xml><?xml version="1.0" encoding="utf-8"?>
<comments xmlns="http://schemas.openxmlformats.org/spreadsheetml/2006/main">
  <authors>
    <author>Alex da Luz Pereira</author>
    <author/>
  </authors>
  <commentList>
    <comment ref="H38" authorId="0">
      <text>
        <r>
          <rPr>
            <b/>
            <sz val="9"/>
            <color indexed="81"/>
            <rFont val="Tahoma"/>
            <family val="2"/>
          </rPr>
          <t>52 sabados 
52/365 = 0,1424</t>
        </r>
      </text>
    </comment>
    <comment ref="H40" authorId="0">
      <text>
        <r>
          <rPr>
            <b/>
            <sz val="9"/>
            <color indexed="81"/>
            <rFont val="Tahoma"/>
            <family val="2"/>
          </rPr>
          <t>Adicional de 8hs - (Hora Extra a 50%) ; 
52 domingos
12 feriados 
total 
64 / 365 = 0,1753</t>
        </r>
      </text>
    </comment>
    <comment ref="H42" authorId="0">
      <text>
        <r>
          <rPr>
            <b/>
            <sz val="9"/>
            <color indexed="81"/>
            <rFont val="Tahoma"/>
            <family val="2"/>
          </rPr>
          <t xml:space="preserve">numero de domingos
e feriados no mês 
5
</t>
        </r>
      </text>
    </comment>
    <comment ref="C97"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2.xml><?xml version="1.0" encoding="utf-8"?>
<comments xmlns="http://schemas.openxmlformats.org/spreadsheetml/2006/main">
  <authors>
    <author>Alex da Luz Pereira</author>
    <author/>
  </authors>
  <commentList>
    <comment ref="H38" authorId="0">
      <text>
        <r>
          <rPr>
            <b/>
            <sz val="9"/>
            <color indexed="81"/>
            <rFont val="Tahoma"/>
            <family val="2"/>
          </rPr>
          <t>52 sabados 
52/365 = 0,1424</t>
        </r>
      </text>
    </comment>
    <comment ref="H40" authorId="0">
      <text>
        <r>
          <rPr>
            <b/>
            <sz val="9"/>
            <color indexed="81"/>
            <rFont val="Tahoma"/>
            <family val="2"/>
          </rPr>
          <t>Adicional de 8hs - (Hora Extra a 50%) ; 
52 domingos
12 feriados 
total 
64 / 365 = 0,1753</t>
        </r>
      </text>
    </comment>
    <comment ref="H42" authorId="0">
      <text>
        <r>
          <rPr>
            <b/>
            <sz val="9"/>
            <color indexed="81"/>
            <rFont val="Tahoma"/>
            <family val="2"/>
          </rPr>
          <t xml:space="preserve">numero de domingos
e feriados no mês 
5
</t>
        </r>
      </text>
    </comment>
    <comment ref="C97"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3.xml><?xml version="1.0" encoding="utf-8"?>
<comments xmlns="http://schemas.openxmlformats.org/spreadsheetml/2006/main">
  <authors>
    <author>Alex da Luz Pereira</author>
    <author/>
  </authors>
  <commentList>
    <comment ref="H38" authorId="0">
      <text>
        <r>
          <rPr>
            <b/>
            <sz val="9"/>
            <color indexed="81"/>
            <rFont val="Tahoma"/>
            <family val="2"/>
          </rPr>
          <t>52 sabados 
52/365 = 0,1424</t>
        </r>
      </text>
    </comment>
    <comment ref="H40" authorId="0">
      <text>
        <r>
          <rPr>
            <b/>
            <sz val="9"/>
            <color indexed="81"/>
            <rFont val="Tahoma"/>
            <family val="2"/>
          </rPr>
          <t>Adicional de 8hs - (Hora Extra a 50%) ; 
52 domingos
12 feriados 
total 
64 / 365 = 0,1753</t>
        </r>
      </text>
    </comment>
    <comment ref="H42" authorId="0">
      <text>
        <r>
          <rPr>
            <b/>
            <sz val="9"/>
            <color indexed="81"/>
            <rFont val="Tahoma"/>
            <family val="2"/>
          </rPr>
          <t xml:space="preserve">numero de domingos
e feriados no mês 
5
</t>
        </r>
      </text>
    </comment>
    <comment ref="C97" authorId="1">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1">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0">
      <text>
        <r>
          <rPr>
            <b/>
            <sz val="9"/>
            <color indexed="81"/>
            <rFont val="Tahoma"/>
            <family val="2"/>
          </rPr>
          <t xml:space="preserve">Férias Obrigatória a cotação de 9,075% sobre o valor do Módulo 1 – Composição da Remuneração, conforme Anexo XII da IN 5/17 (Férias + Adicional = 9,075% + 3,025% (submodulo 2.1 letra B) = 12,10%)
</t>
        </r>
      </text>
    </comment>
    <comment ref="F145" authorId="0">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sharedStrings.xml><?xml version="1.0" encoding="utf-8"?>
<sst xmlns="http://schemas.openxmlformats.org/spreadsheetml/2006/main" count="1108" uniqueCount="279">
  <si>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</si>
  <si>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</si>
  <si>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</si>
  <si>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</si>
  <si>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</si>
  <si>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</si>
  <si>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</si>
  <si>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</si>
  <si>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</si>
  <si>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</si>
  <si>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</si>
  <si>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</si>
  <si>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</si>
  <si>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</si>
  <si>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</si>
  <si>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</si>
  <si>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</si>
  <si>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</si>
  <si>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</si>
  <si>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</si>
  <si>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</si>
  <si>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</si>
  <si>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</si>
  <si>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</si>
  <si>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</si>
  <si>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</si>
  <si>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</si>
  <si>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</si>
  <si>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</si>
  <si>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</si>
  <si>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</si>
  <si>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</si>
  <si>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</si>
  <si>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</si>
  <si>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</si>
  <si>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</si>
  <si>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</si>
  <si>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t>Adicional Noturno</t>
  </si>
  <si>
    <t>E</t>
  </si>
  <si>
    <t>Hora Noturna Adicional</t>
  </si>
  <si>
    <t>F</t>
  </si>
  <si>
    <t>G</t>
  </si>
  <si>
    <t>Intervalo Intrajornada</t>
  </si>
  <si>
    <t>H</t>
  </si>
  <si>
    <t>Outros (Especificar)</t>
  </si>
  <si>
    <t>MÓDULO 2</t>
  </si>
  <si>
    <t>Qtde de Passagens p/Dia</t>
  </si>
  <si>
    <t>Valor da Passagem</t>
  </si>
  <si>
    <t>Auxilio Alimentação (Vales, Cesta Básica, etc.)</t>
  </si>
  <si>
    <t>Dias Trabalhados/Mês</t>
  </si>
  <si>
    <t>% de Desconto</t>
  </si>
  <si>
    <t>Assistência Médica e Familiar</t>
  </si>
  <si>
    <t>Plano de Benefício Familiar</t>
  </si>
  <si>
    <t>Seguro de Vida, Invalidez e Funeral</t>
  </si>
  <si>
    <t>MÓDULO 3</t>
  </si>
  <si>
    <t>Submódulo 4.1</t>
  </si>
  <si>
    <t>4.1</t>
  </si>
  <si>
    <t>INSS</t>
  </si>
  <si>
    <t>SEBRAE</t>
  </si>
  <si>
    <t>Submódulo 4.2</t>
  </si>
  <si>
    <t>4.2</t>
  </si>
  <si>
    <t>S</t>
  </si>
  <si>
    <t>Aviso Prévio Indenizado</t>
  </si>
  <si>
    <t>Incidência do FGTS sobre Aviso Prévio Indenizado</t>
  </si>
  <si>
    <t>Multa do FGTS sobre Aviso Prévio Indenizado</t>
  </si>
  <si>
    <t>Aviso Prévio Trabalhado</t>
  </si>
  <si>
    <t>Multa FGTS sobre Aviso Prévio Trabalhado</t>
  </si>
  <si>
    <t>PIS</t>
  </si>
  <si>
    <t>Ano Acordo, Convenção ou Sentença Normativa em Dissídio 
Coletivo</t>
  </si>
  <si>
    <t xml:space="preserve">IN/MPOG - nº 05/2017 - ANEXO VII-D </t>
  </si>
  <si>
    <t>ENCARGOS E BENEFÍCIOS MENSAIS E DIÁRIOS</t>
  </si>
  <si>
    <t>Submódulo 2.1</t>
  </si>
  <si>
    <t xml:space="preserve">13º (Décimo Terceiro) Salario </t>
  </si>
  <si>
    <t>Férias e Adicional de férias</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</si>
  <si>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</si>
  <si>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</si>
  <si>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</si>
  <si>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</si>
  <si>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</si>
  <si>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</si>
  <si>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</si>
  <si>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</si>
  <si>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</si>
  <si>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</si>
  <si>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</si>
  <si>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</si>
  <si>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</si>
  <si>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</si>
  <si>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</si>
  <si>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</si>
  <si>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</si>
  <si>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</si>
  <si>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</si>
  <si>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</si>
  <si>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</si>
  <si>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</si>
  <si>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</si>
  <si>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</si>
  <si>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</si>
  <si>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</si>
  <si>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</si>
  <si>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</si>
  <si>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</si>
  <si>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</si>
  <si>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</si>
  <si>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</si>
  <si>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Férias </t>
  </si>
  <si>
    <t xml:space="preserve">Licença - Paternidade </t>
  </si>
  <si>
    <t xml:space="preserve">Ausencia por acidente de Trabalho </t>
  </si>
  <si>
    <t xml:space="preserve">Afastamento Maternidade </t>
  </si>
  <si>
    <t>INFORME ( S ou N)</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</si>
  <si>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</si>
  <si>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</si>
  <si>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</si>
  <si>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</si>
  <si>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</si>
  <si>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</si>
  <si>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</si>
  <si>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</si>
  <si>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</si>
  <si>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</si>
  <si>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</si>
  <si>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</si>
  <si>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</si>
  <si>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</si>
  <si>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</si>
  <si>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</si>
  <si>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</si>
  <si>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</si>
  <si>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</si>
  <si>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</si>
  <si>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</si>
  <si>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</si>
  <si>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</si>
  <si>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</si>
  <si>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</si>
  <si>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</si>
  <si>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</si>
  <si>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</si>
  <si>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</si>
  <si>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</si>
  <si>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</si>
  <si>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</si>
  <si>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</si>
  <si>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</si>
  <si>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</si>
  <si>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</si>
  <si>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</si>
  <si>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</si>
  <si>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</si>
  <si>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</si>
  <si>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</si>
  <si>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</si>
  <si>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</si>
  <si>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</si>
  <si>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</si>
  <si>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</si>
  <si>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</si>
  <si>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</si>
  <si>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</si>
  <si>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</si>
  <si>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 xml:space="preserve">Salário Normativo da Categoria Profissional – 220 hs  </t>
  </si>
  <si>
    <t xml:space="preserve">Horas de Jornada </t>
  </si>
  <si>
    <t>TOTAL SUBMODULO - 2.2 Encargos Previdenciários (GPS), 
Fundo de Garantia por Tempo de Serviço (FGTS), e Outras</t>
  </si>
  <si>
    <t xml:space="preserve">SUBTOTAL </t>
  </si>
  <si>
    <t>Incidência dos encargos do Submódulo 2.2 sobre o total do Submódulo 2.1</t>
  </si>
  <si>
    <t>Vale Alimentação</t>
  </si>
  <si>
    <t xml:space="preserve">Auxilio doenca </t>
  </si>
  <si>
    <t xml:space="preserve">Subtotal </t>
  </si>
  <si>
    <t>Incidência dos encargos do Submódulo 2.2 sobre o  total do Submódulo 4.1</t>
  </si>
  <si>
    <t>Valor global da proposta ( Valor mens do serviço multiplicado pelo numero de meses do contrato) - Por Posto</t>
  </si>
  <si>
    <r>
      <t>BC para Desconto</t>
    </r>
    <r>
      <rPr>
        <sz val="11"/>
        <color rgb="FFC00000"/>
        <rFont val="Calibri"/>
        <family val="2"/>
      </rPr>
      <t xml:space="preserve"> </t>
    </r>
  </si>
  <si>
    <t>Descrição</t>
  </si>
  <si>
    <t>POSTO</t>
  </si>
  <si>
    <t>QUANTIDADE DE POSTOS</t>
  </si>
  <si>
    <t xml:space="preserve">VALOR POR POSTO </t>
  </si>
  <si>
    <t xml:space="preserve">VALOR POR MÊS </t>
  </si>
  <si>
    <t>TOTAL DO CONTRATO</t>
  </si>
  <si>
    <t>TOTAL ESTIMADO</t>
  </si>
  <si>
    <t>Razão Social:</t>
  </si>
  <si>
    <t>CNPJ nº</t>
  </si>
  <si>
    <t>Endereço:</t>
  </si>
  <si>
    <t>Responsável:</t>
  </si>
  <si>
    <t>Telefone:</t>
  </si>
  <si>
    <t>e-mail:</t>
  </si>
  <si>
    <t xml:space="preserve">JULIO DE CASTILHOS </t>
  </si>
  <si>
    <t>20</t>
  </si>
  <si>
    <t>Salário mínimo nacional</t>
  </si>
  <si>
    <t xml:space="preserve">risco </t>
  </si>
  <si>
    <r>
      <t xml:space="preserve">Adicional de Insalubridade </t>
    </r>
    <r>
      <rPr>
        <sz val="11"/>
        <color rgb="FFFF0000"/>
        <rFont val="Calibri"/>
        <family val="2"/>
        <scheme val="minor"/>
      </rPr>
      <t>(S/MININ. NAC.)</t>
    </r>
  </si>
  <si>
    <t>I</t>
  </si>
  <si>
    <r>
      <t xml:space="preserve">Adicional de 8hs - (Hora Extra a 100%) ; 
</t>
    </r>
    <r>
      <rPr>
        <sz val="11"/>
        <color rgb="FFFF0000"/>
        <rFont val="Calibri"/>
        <family val="2"/>
        <scheme val="minor"/>
      </rPr>
      <t>(52 domingos E 12 feriados /6 funcionarios / 12 meses ) = Quantida de Plantoes no mês 0,7222</t>
    </r>
  </si>
  <si>
    <r>
      <t xml:space="preserve">Adicional de 8hs - (Hora Extra a 50%) ; 
</t>
    </r>
    <r>
      <rPr>
        <sz val="11"/>
        <color rgb="FFFF0000"/>
        <rFont val="Calibri"/>
        <family val="2"/>
        <scheme val="minor"/>
      </rPr>
      <t>(52 Sabados /6 funcionarios / 12 meses ) = Quantida de Plantoes no mês ; 0,8888</t>
    </r>
  </si>
  <si>
    <r>
      <t xml:space="preserve">DSR (descanso semanal remunerado) 
</t>
    </r>
    <r>
      <rPr>
        <sz val="11"/>
        <color rgb="FFFF0000"/>
        <rFont val="Calibri"/>
        <family val="2"/>
        <scheme val="minor"/>
      </rPr>
      <t>Vlr hs pagas F38+F39 / 25 (dias uteis) * quantidade de domingos + feriados no mês = 5</t>
    </r>
  </si>
  <si>
    <t>OK</t>
  </si>
  <si>
    <r>
      <t xml:space="preserve">Transporte 
</t>
    </r>
    <r>
      <rPr>
        <sz val="11"/>
        <color rgb="FFFF0000"/>
        <rFont val="Calibri"/>
        <family val="2"/>
      </rPr>
      <t>(base 25 dias - "sabado manhã")</t>
    </r>
  </si>
  <si>
    <t>ok</t>
  </si>
  <si>
    <t>ANEXO IV-C</t>
  </si>
  <si>
    <t>UNIFORMES e EQUIPAMENTOS DE PROTEÇÃO e SEGURANÇA INDIVIDUAL</t>
  </si>
  <si>
    <t xml:space="preserve">Medida </t>
  </si>
  <si>
    <t>Quant.
Contrato</t>
  </si>
  <si>
    <t>Quantidade
POR
Posto
PEAO</t>
  </si>
  <si>
    <t>Preço</t>
  </si>
  <si>
    <t>Preço
 Total</t>
  </si>
  <si>
    <t>Botina de couro impermeável</t>
  </si>
  <si>
    <t>par</t>
  </si>
  <si>
    <t>Bota de PVC cano médio preta/azul</t>
  </si>
  <si>
    <t>Bota de PVC cano médio branca</t>
  </si>
  <si>
    <t>Capa de chuva</t>
  </si>
  <si>
    <t>un</t>
  </si>
  <si>
    <t>Boné</t>
  </si>
  <si>
    <t>Jaqueta de nylon</t>
  </si>
  <si>
    <t>Luvas de raspa de couro</t>
  </si>
  <si>
    <t>Calça de brim azul marinho</t>
  </si>
  <si>
    <t>Camiseta de algodão azul marinho manga curta</t>
  </si>
  <si>
    <t>Camiseta de algodão azul marinho manga longa</t>
  </si>
  <si>
    <t>Camiseta de algodão branca manga curta</t>
  </si>
  <si>
    <t>Touca de TNT branca descartável (caixa 100und)</t>
  </si>
  <si>
    <t>Máscara descartável para poeiras e fumos metálicos (cx 100und)</t>
  </si>
  <si>
    <t>Abafador de ruídos tipo concha que reduz 21dB</t>
  </si>
  <si>
    <t>Óculos de proteção transparente</t>
  </si>
  <si>
    <t>Óculos de proteção lente escura</t>
  </si>
  <si>
    <t>Bloqueador solar frasco de 120ml fator 60</t>
  </si>
  <si>
    <t>fr</t>
  </si>
  <si>
    <t>Conjunto completo impermeável para aplicação de defensivos luvas, (respirador, viseira, boné tipo árabe, avental, 2 sacos big bag para descartes). Máximo de 30 ciclos de lavagens.</t>
  </si>
  <si>
    <t>Conjunto composto por calça de segurança para  motosserrista, luva de vaqueta e nylon motosserrista, capacete 3 em 1 com protetor facial tela e abafador  (24db), botina com bico de aço e avental de raspa de couro</t>
  </si>
  <si>
    <t>Conjunto para roçadas (avental de raspa,  botina de couro impermeável, protetor facial com ajuste e anti embaçante,  1 par de perneiras de raspa com fechamento ajustável,  1 abafador de ruídos 21db, 1 par de luvas de proteção emborrachada , 1 par de luvas tricotada pigmentada.</t>
  </si>
  <si>
    <t>Luva de segurança em aço para cortes de carnes 4 fios.</t>
  </si>
  <si>
    <t>Luva malha de aço corte de carnes, com punho.</t>
  </si>
  <si>
    <t>Medida</t>
  </si>
  <si>
    <t>Quant.</t>
  </si>
  <si>
    <t>Rateio 
entre todos
os Postos/ Funcionarios
(4 Peoes)</t>
  </si>
  <si>
    <t>Furadeira de impacto;</t>
  </si>
  <si>
    <t>Kit de brocas para: Alvenaria, madeira e metal;</t>
  </si>
  <si>
    <t>jogo</t>
  </si>
  <si>
    <t>Serra de mármore manual 4-7/8 pol</t>
  </si>
  <si>
    <t>Serra manual de madeira circular 7.1/2 pol.</t>
  </si>
  <si>
    <t>Esmerilhadeira  angular 4.1/2 pol.</t>
  </si>
  <si>
    <t>Discos para mármore</t>
  </si>
  <si>
    <t>Disco para madeira</t>
  </si>
  <si>
    <t>Disco para ferro de corte e desbaste</t>
  </si>
  <si>
    <t>Kit Caixa De Ferramentas Profissional Uso Mecanico 120 Pecas</t>
  </si>
  <si>
    <t>Soprador de folhas a gasolina motor 2 tempos</t>
  </si>
  <si>
    <t>Escada de alumínio de 6m</t>
  </si>
  <si>
    <t>Parafusadeira e furadeira a bateria com 40 peças</t>
  </si>
  <si>
    <t>Pulverizador  costal manual capacidade 20 litros</t>
  </si>
  <si>
    <t>Roçadeiras laterais a gasolina 2 tempos, mínimo de 41,5 Cc e potência de 214HP, carretel de fio com rolamento e lamina de corte. (similar a Husqvarna 345rf).</t>
  </si>
  <si>
    <t>Carretel de fio com rolamento para roçadeira lateral</t>
  </si>
  <si>
    <t>Motossera  a gasolina 2 tempos, 31,2 CC (similar a Stihl Ms180)</t>
  </si>
  <si>
    <t>Podador de altura a gasolina 2t 52cc</t>
  </si>
  <si>
    <t>*Todos os materiais deverão ser de boa qualidade;</t>
  </si>
  <si>
    <t>** A Relação acima se refere ao total anual, não sendo necessária a substituição do equipamento caso
 o mesmo esteja funcionando após esse período.</t>
  </si>
  <si>
    <r>
      <t>Gratificação encarregado (cláusula 8ª da CCT)</t>
    </r>
    <r>
      <rPr>
        <sz val="11"/>
        <color rgb="FFFF0000"/>
        <rFont val="Calibri"/>
        <family val="2"/>
        <scheme val="minor"/>
      </rPr>
      <t>. 25% s/ salário categoria</t>
    </r>
  </si>
  <si>
    <t>SERVIÇOS TRABALHAORES AGROPECUARIOS</t>
  </si>
  <si>
    <t>Quantidade
POR
Posto
ENCARREGADO</t>
  </si>
  <si>
    <t>Rateio 
entre todos
os Postos/ Funcionarios
(1 Encarregado)</t>
  </si>
  <si>
    <t>** A Relação acima se refere ao total anual, não sendo necessária a substituição do equipamento caso o mesmo esteja funcionando após esse período.</t>
  </si>
  <si>
    <r>
      <t xml:space="preserve">Salário Base Trab Agropec </t>
    </r>
    <r>
      <rPr>
        <sz val="11"/>
        <color rgb="FFFF0000"/>
        <rFont val="Calibri"/>
        <family val="2"/>
        <scheme val="minor"/>
      </rPr>
      <t>+ (Adic.25% c/curso)</t>
    </r>
  </si>
  <si>
    <t xml:space="preserve">Gratificação </t>
  </si>
  <si>
    <t>J</t>
  </si>
  <si>
    <t>K</t>
  </si>
  <si>
    <t>Quantidade
POR
Posto
TRATORISTA</t>
  </si>
  <si>
    <t>Rateio 
entre todos
os Postos/ Funcionarios
(1 Tratorista)</t>
  </si>
  <si>
    <t>VIGÊNCIA EM  MESES</t>
  </si>
  <si>
    <r>
      <t xml:space="preserve">Periodicidade 
Mensal para 12 meses
</t>
    </r>
    <r>
      <rPr>
        <b/>
        <sz val="20"/>
        <color theme="1"/>
        <rFont val="Arial Narrow"/>
        <family val="2"/>
      </rPr>
      <t>(12 meses)</t>
    </r>
  </si>
  <si>
    <r>
      <t xml:space="preserve">Rateio do custo
Mensal para 12 meses
</t>
    </r>
    <r>
      <rPr>
        <b/>
        <sz val="16"/>
        <color theme="1"/>
        <rFont val="Arial Narrow"/>
        <family val="2"/>
      </rPr>
      <t>(Entre Todos os Postos/ PEOES)</t>
    </r>
  </si>
  <si>
    <r>
      <t xml:space="preserve"> </t>
    </r>
    <r>
      <rPr>
        <b/>
        <i/>
        <u/>
        <sz val="12"/>
        <color theme="1"/>
        <rFont val="Times New Roman"/>
        <family val="1"/>
      </rPr>
      <t>Obs.</t>
    </r>
    <r>
      <rPr>
        <i/>
        <sz val="12"/>
        <color theme="1"/>
        <rFont val="Times New Roman"/>
        <family val="1"/>
      </rPr>
      <t>: Os uniformes deverão ter tamanho compatível com o trabalhador contratato.</t>
    </r>
  </si>
  <si>
    <r>
      <rPr>
        <b/>
        <sz val="16"/>
        <color theme="1"/>
        <rFont val="Times New Roman"/>
        <family val="1"/>
      </rPr>
      <t xml:space="preserve">MAQUINAS, EQUIPAMENTOS  e  FERRAMENTAIS </t>
    </r>
    <r>
      <rPr>
        <b/>
        <sz val="14"/>
        <color theme="1"/>
        <rFont val="Times New Roman"/>
        <family val="1"/>
      </rPr>
      <t xml:space="preserve">
Somente na PRIMEIRA vigencia do contrato para 20 meses, EXCLUIR ESSE QUADRO SE HAVER RENOVAÇAO</t>
    </r>
  </si>
  <si>
    <r>
      <t xml:space="preserve">Periodicidade Mensal SOMENTE na Primeira vigencia do contrato
</t>
    </r>
    <r>
      <rPr>
        <b/>
        <sz val="20"/>
        <color theme="1"/>
        <rFont val="Arial Narrow"/>
        <family val="2"/>
      </rPr>
      <t>(20 meses)</t>
    </r>
  </si>
  <si>
    <r>
      <t xml:space="preserve">Rateio do custo
Mensal para 12 meses
</t>
    </r>
    <r>
      <rPr>
        <b/>
        <sz val="16"/>
        <color theme="1"/>
        <rFont val="Arial Narrow"/>
        <family val="2"/>
      </rPr>
      <t>(Entre Todos os Postos/ ENCARREGADO)</t>
    </r>
  </si>
  <si>
    <r>
      <t xml:space="preserve">Rateio do custo
Mensal para 12 meses
</t>
    </r>
    <r>
      <rPr>
        <b/>
        <sz val="16"/>
        <color theme="1"/>
        <rFont val="Arial Narrow"/>
        <family val="2"/>
      </rPr>
      <t>(Entre Todos os Postos/ TRATORISTA)</t>
    </r>
  </si>
  <si>
    <t>CCT 2019. Reg. MTE RS000947/2019 CNPJ's Sind.: 06.185.541/0001-18 (Trabalhadores)  e  91.026.062/0001-28 (Empregadores)</t>
  </si>
  <si>
    <t>CCT 2019. Reg. MTE RS000947/2019 CNPJ's Sind.: 06.185.541/0001-18 (Trabalhadores)  e 91.026.062/0001-28 (Empregadores)</t>
  </si>
  <si>
    <t>CCT 2019. Reg. MTE RS000947/2019 CNPJ's Sind.: 06.185.541/0001-18 (Trabalhadores) e 91.026.062/0001-28 (Empregadores)</t>
  </si>
  <si>
    <t xml:space="preserve">SERVIÇOS TRABALHAORES AGROPECUARIOS </t>
  </si>
  <si>
    <t>Peão - TRAB. AGROP. GERAL 44h - CBO 6210-05  - (JC)</t>
  </si>
  <si>
    <t>Encarregado - TRAB AGROP. GERAL 44h - CBO 6210-05  - (JC)</t>
  </si>
  <si>
    <t>TRATORISTA AGRÍCOLA 44h - CBO 6410-15  - (JC)</t>
  </si>
  <si>
    <t>QUADRO RESUMO DA PROPOSTA ANEXO VIII</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</si>
</sst>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_(* #,##0_);_(* \(#,##0\);_(* \-??_);_(@_)"/>
    <numFmt numFmtId="169" formatCode="0.0000%"/>
    <numFmt numFmtId="170" formatCode="[$-416]General"/>
    <numFmt numFmtId="171" formatCode="[$-416]0%"/>
    <numFmt numFmtId="172" formatCode="#,##0.00&quot; &quot;;&quot; (&quot;#,##0.00&quot;)&quot;;&quot; -&quot;#&quot; &quot;;@&quot; &quot;"/>
    <numFmt numFmtId="173" formatCode="[$R$-416]&quot; &quot;#,##0.00;[Red]&quot;-&quot;[$R$-416]&quot; &quot;#,##0.00"/>
    <numFmt numFmtId="174" formatCode="&quot;R$&quot;\ #,##0.00"/>
    <numFmt numFmtId="175" formatCode="_-&quot;R$&quot;\ * #,##0.000000000_-;\-&quot;R$&quot;\ * #,##0.000000000_-;_-&quot;R$&quot;\ * &quot;-&quot;??_-;_-@_-"/>
    <numFmt numFmtId="176" formatCode="&quot;R$ &quot;#,##0.00;[Red]&quot;-R$ &quot;#,##0.00"/>
    <numFmt numFmtId="177" formatCode="0.000%"/>
  </numFmts>
  <fonts count="77">
    <font>
      <sz val="11"/>
      <color rgb="FF000000"/>
      <name val="Calibri"/>
      <family val="2"/>
      <charset val="1"/>
    </font>
    <font>
      <sz val="11"/>
      <color theme="1"/>
      <name val="Calibri"/>
      <family val="2"/>
      <scheme val="minor"/>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1"/>
      <name val="Calibri"/>
      <family val="2"/>
      <charset val="1"/>
    </font>
    <font>
      <b/>
      <sz val="15"/>
      <name val="Calibri"/>
      <family val="2"/>
      <charset val="1"/>
    </font>
    <font>
      <sz val="15"/>
      <color rgb="FF000000"/>
      <name val="Calibri"/>
      <family val="2"/>
      <charset val="1"/>
    </font>
    <font>
      <sz val="11"/>
      <color rgb="FFC00000"/>
      <name val="Calibri"/>
      <family val="2"/>
      <scheme val="minor"/>
    </font>
    <font>
      <sz val="12"/>
      <color rgb="FFFF0000"/>
      <name val="Calibri"/>
      <family val="2"/>
      <scheme val="minor"/>
    </font>
    <font>
      <sz val="12"/>
      <color rgb="FFFF0000"/>
      <name val="Calibri"/>
      <family val="2"/>
    </font>
    <font>
      <sz val="11"/>
      <color rgb="FFFF0000"/>
      <name val="Calibri"/>
      <family val="2"/>
    </font>
    <font>
      <sz val="12"/>
      <color theme="1"/>
      <name val="Calibri"/>
      <family val="2"/>
      <scheme val="minor"/>
    </font>
    <font>
      <b/>
      <sz val="12"/>
      <color theme="1"/>
      <name val="Calibri"/>
      <family val="2"/>
      <scheme val="minor"/>
    </font>
    <font>
      <b/>
      <sz val="16"/>
      <color rgb="FF000000"/>
      <name val="Calibri"/>
      <family val="2"/>
      <charset val="1"/>
    </font>
    <font>
      <b/>
      <sz val="14"/>
      <color theme="1"/>
      <name val="Calibri"/>
      <family val="2"/>
      <charset val="1"/>
    </font>
    <font>
      <b/>
      <sz val="14"/>
      <color theme="1"/>
      <name val="Calibri"/>
      <family val="2"/>
    </font>
    <font>
      <sz val="14"/>
      <color theme="1"/>
      <name val="Calibri"/>
      <family val="2"/>
    </font>
    <font>
      <sz val="11"/>
      <color theme="1"/>
      <name val="Times New Roman"/>
      <family val="1"/>
    </font>
    <font>
      <b/>
      <sz val="14"/>
      <color theme="1"/>
      <name val="Times New Roman"/>
      <family val="1"/>
    </font>
    <font>
      <sz val="12"/>
      <color theme="1"/>
      <name val="Times New Roman"/>
      <family val="1"/>
    </font>
    <font>
      <b/>
      <sz val="14"/>
      <color theme="1"/>
      <name val="Arial Narrow"/>
      <family val="2"/>
    </font>
    <font>
      <b/>
      <sz val="20"/>
      <color theme="1"/>
      <name val="Arial Narrow"/>
      <family val="2"/>
    </font>
    <font>
      <b/>
      <sz val="16"/>
      <color theme="1"/>
      <name val="Arial Narrow"/>
      <family val="2"/>
    </font>
    <font>
      <sz val="12"/>
      <color theme="1"/>
      <name val="Arial Narrow"/>
      <family val="2"/>
    </font>
    <font>
      <b/>
      <sz val="12"/>
      <color theme="1"/>
      <name val="Times New Roman"/>
      <family val="1"/>
    </font>
    <font>
      <b/>
      <sz val="14"/>
      <color theme="1"/>
      <name val="Calibri"/>
      <family val="2"/>
      <scheme val="minor"/>
    </font>
    <font>
      <i/>
      <sz val="12"/>
      <color theme="1"/>
      <name val="Times New Roman"/>
      <family val="1"/>
    </font>
    <font>
      <b/>
      <i/>
      <u/>
      <sz val="12"/>
      <color theme="1"/>
      <name val="Times New Roman"/>
      <family val="1"/>
    </font>
    <font>
      <sz val="10"/>
      <color theme="1"/>
      <name val="Times New Roman"/>
      <family val="1"/>
    </font>
    <font>
      <b/>
      <sz val="16"/>
      <color theme="1"/>
      <name val="Times New Roman"/>
      <family val="1"/>
    </font>
    <font>
      <i/>
      <sz val="14"/>
      <color theme="1"/>
      <name val="Calibri"/>
      <family val="2"/>
      <scheme val="minor"/>
    </font>
    <font>
      <sz val="14"/>
      <color theme="1"/>
      <name val="Calibri"/>
      <family val="2"/>
      <scheme val="minor"/>
    </font>
    <font>
      <sz val="14"/>
      <color theme="1"/>
      <name val="Times New Roman"/>
      <family val="1"/>
    </font>
    <font>
      <i/>
      <sz val="11"/>
      <color theme="1"/>
      <name val="Calibri"/>
      <family val="2"/>
    </font>
    <font>
      <b/>
      <sz val="14"/>
      <name val="Calibri"/>
      <family val="2"/>
      <charset val="1"/>
    </font>
    <font>
      <sz val="14"/>
      <color rgb="FF000000"/>
      <name val="Calibri"/>
      <family val="2"/>
      <charset val="1"/>
    </font>
  </fonts>
  <fills count="17">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FF00"/>
        <bgColor rgb="FFBFBFBF"/>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theme="0" tint="-0.14999847407452621"/>
        <bgColor indexed="64"/>
      </patternFill>
    </fill>
  </fills>
  <borders count="6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s>
  <cellStyleXfs count="15">
    <xf numFmtId="0" fontId="0" fillId="0" borderId="0"/>
    <xf numFmtId="165" fontId="10" fillId="0" borderId="0" applyBorder="0" applyProtection="0"/>
    <xf numFmtId="0" fontId="10" fillId="0" borderId="0" applyBorder="0" applyProtection="0"/>
    <xf numFmtId="9" fontId="10" fillId="0" borderId="0" applyBorder="0" applyProtection="0"/>
    <xf numFmtId="0" fontId="11" fillId="0" borderId="0"/>
    <xf numFmtId="0" fontId="42" fillId="0" borderId="0"/>
    <xf numFmtId="172" fontId="22" fillId="0" borderId="0" applyBorder="0" applyProtection="0"/>
    <xf numFmtId="170" fontId="22" fillId="0" borderId="0" applyBorder="0" applyProtection="0"/>
    <xf numFmtId="170" fontId="22" fillId="0" borderId="0" applyBorder="0" applyProtection="0"/>
    <xf numFmtId="171" fontId="22" fillId="0" borderId="0" applyBorder="0" applyProtection="0"/>
    <xf numFmtId="0" fontId="43" fillId="0" borderId="0" applyNumberFormat="0" applyBorder="0" applyProtection="0">
      <alignment horizontal="center"/>
    </xf>
    <xf numFmtId="0" fontId="43" fillId="0" borderId="0" applyNumberFormat="0" applyBorder="0" applyProtection="0">
      <alignment horizontal="center" textRotation="90"/>
    </xf>
    <xf numFmtId="170" fontId="22" fillId="0" borderId="0" applyBorder="0" applyProtection="0"/>
    <xf numFmtId="0" fontId="44" fillId="0" borderId="0" applyNumberFormat="0" applyBorder="0" applyProtection="0"/>
    <xf numFmtId="173" fontId="44" fillId="0" borderId="0" applyBorder="0" applyProtection="0"/>
  </cellStyleXfs>
  <cellXfs count="579">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0" fillId="0" borderId="0" xfId="0" applyProtection="1"/>
    <xf numFmtId="0" fontId="0" fillId="0" borderId="0" xfId="0" applyAlignment="1" applyProtection="1">
      <protection locked="0"/>
    </xf>
    <xf numFmtId="0" fontId="4" fillId="0" borderId="0" xfId="0" applyFont="1" applyBorder="1" applyProtection="1"/>
    <xf numFmtId="0" fontId="7"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4" fillId="0" borderId="0" xfId="0" applyFont="1" applyFill="1" applyBorder="1" applyAlignment="1" applyProtection="1">
      <alignment horizontal="center"/>
    </xf>
    <xf numFmtId="166" fontId="4" fillId="0" borderId="0" xfId="0" applyNumberFormat="1" applyFont="1" applyFill="1" applyBorder="1" applyAlignment="1" applyProtection="1">
      <alignment horizontal="distributed" vertical="center"/>
    </xf>
    <xf numFmtId="0" fontId="0" fillId="0" borderId="0" xfId="0" applyFill="1" applyBorder="1"/>
    <xf numFmtId="0" fontId="4" fillId="0" borderId="16" xfId="0" applyFont="1" applyBorder="1" applyAlignment="1" applyProtection="1">
      <alignment horizontal="center"/>
    </xf>
    <xf numFmtId="0" fontId="4" fillId="0" borderId="21" xfId="0" applyFont="1" applyBorder="1" applyProtection="1"/>
    <xf numFmtId="0" fontId="4" fillId="0" borderId="0" xfId="0" applyFont="1" applyBorder="1" applyAlignment="1" applyProtection="1">
      <alignment horizontal="right"/>
    </xf>
    <xf numFmtId="0" fontId="5" fillId="3" borderId="22" xfId="0" applyFont="1" applyFill="1" applyBorder="1" applyAlignment="1" applyProtection="1">
      <alignment horizontal="right"/>
      <protection locked="0"/>
    </xf>
    <xf numFmtId="14" fontId="5" fillId="0" borderId="9" xfId="0" applyNumberFormat="1" applyFont="1" applyBorder="1" applyAlignment="1" applyProtection="1">
      <alignment horizontal="right" vertical="center"/>
      <protection locked="0"/>
    </xf>
    <xf numFmtId="0" fontId="4" fillId="0" borderId="16" xfId="0" applyFont="1" applyBorder="1" applyAlignment="1" applyProtection="1">
      <alignment horizontal="center" vertical="center"/>
    </xf>
    <xf numFmtId="0" fontId="4" fillId="0" borderId="24" xfId="0" applyFont="1" applyBorder="1" applyProtection="1"/>
    <xf numFmtId="0" fontId="0" fillId="0" borderId="26" xfId="0" applyBorder="1" applyProtection="1"/>
    <xf numFmtId="0" fontId="0" fillId="0" borderId="27" xfId="0" applyBorder="1" applyProtection="1"/>
    <xf numFmtId="0" fontId="17" fillId="0" borderId="0" xfId="0" applyFont="1" applyFill="1" applyBorder="1" applyAlignment="1" applyProtection="1">
      <alignment horizontal="center"/>
    </xf>
    <xf numFmtId="0" fontId="23" fillId="0" borderId="0" xfId="0" applyFont="1" applyProtection="1">
      <protection locked="0"/>
    </xf>
    <xf numFmtId="0" fontId="23" fillId="0" borderId="0" xfId="0" applyFont="1"/>
    <xf numFmtId="0" fontId="24" fillId="0" borderId="16" xfId="0" applyFont="1" applyBorder="1" applyAlignment="1" applyProtection="1">
      <alignment horizontal="center"/>
    </xf>
    <xf numFmtId="166" fontId="23" fillId="0" borderId="9" xfId="0" applyNumberFormat="1" applyFont="1" applyFill="1" applyBorder="1" applyAlignment="1" applyProtection="1">
      <alignment horizontal="distributed" vertical="distributed" wrapText="1"/>
      <protection locked="0"/>
    </xf>
    <xf numFmtId="0" fontId="16" fillId="0" borderId="0" xfId="0" applyFont="1"/>
    <xf numFmtId="0" fontId="16" fillId="0" borderId="0" xfId="0" applyFont="1" applyProtection="1">
      <protection locked="0"/>
    </xf>
    <xf numFmtId="166" fontId="23" fillId="0" borderId="9" xfId="0" applyNumberFormat="1" applyFont="1" applyBorder="1" applyAlignment="1" applyProtection="1">
      <alignment horizontal="distributed" vertical="distributed" wrapText="1"/>
      <protection locked="0"/>
    </xf>
    <xf numFmtId="0" fontId="19" fillId="0" borderId="0" xfId="0" applyFont="1" applyBorder="1" applyAlignment="1">
      <alignment horizontal="left"/>
    </xf>
    <xf numFmtId="0" fontId="0" fillId="0" borderId="0" xfId="0" applyBorder="1" applyAlignment="1">
      <alignment horizontal="left"/>
    </xf>
    <xf numFmtId="10" fontId="17"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5" fillId="0" borderId="0" xfId="0" applyFont="1" applyProtection="1">
      <protection locked="0"/>
    </xf>
    <xf numFmtId="0" fontId="25" fillId="0" borderId="0" xfId="0" applyFont="1"/>
    <xf numFmtId="0" fontId="25" fillId="0" borderId="0" xfId="0" applyFont="1" applyFill="1" applyProtection="1">
      <protection locked="0"/>
    </xf>
    <xf numFmtId="0" fontId="25" fillId="0" borderId="0" xfId="0" applyFont="1" applyFill="1"/>
    <xf numFmtId="0" fontId="25" fillId="0" borderId="0" xfId="0" applyFont="1" applyFill="1" applyBorder="1" applyProtection="1">
      <protection locked="0"/>
    </xf>
    <xf numFmtId="0" fontId="25"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5" fillId="0" borderId="0" xfId="0" applyFont="1" applyFill="1" applyAlignment="1" applyProtection="1">
      <alignment vertical="center"/>
      <protection locked="0"/>
    </xf>
    <xf numFmtId="0" fontId="25" fillId="0" borderId="0" xfId="0" applyFont="1" applyFill="1" applyAlignment="1">
      <alignment vertical="center"/>
    </xf>
    <xf numFmtId="166" fontId="17" fillId="8"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20" fillId="0" borderId="0" xfId="0" applyFont="1" applyFill="1" applyBorder="1" applyAlignment="1" applyProtection="1">
      <alignment vertical="center"/>
    </xf>
    <xf numFmtId="0" fontId="21" fillId="0" borderId="0" xfId="0" applyFont="1" applyFill="1" applyBorder="1" applyAlignment="1">
      <alignment vertical="center"/>
    </xf>
    <xf numFmtId="4" fontId="26"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1" fillId="5" borderId="36" xfId="0" applyFont="1" applyFill="1" applyBorder="1" applyAlignment="1" applyProtection="1">
      <alignment horizontal="center"/>
    </xf>
    <xf numFmtId="0" fontId="15" fillId="7" borderId="37" xfId="0" applyFont="1" applyFill="1" applyBorder="1" applyAlignment="1">
      <alignment horizontal="center"/>
    </xf>
    <xf numFmtId="0" fontId="4" fillId="0" borderId="21" xfId="0" applyFont="1" applyFill="1" applyBorder="1" applyAlignment="1" applyProtection="1">
      <alignment horizontal="center"/>
    </xf>
    <xf numFmtId="166" fontId="4" fillId="0" borderId="22" xfId="0" applyNumberFormat="1" applyFont="1" applyFill="1" applyBorder="1" applyAlignment="1" applyProtection="1">
      <alignment horizontal="distributed" vertical="center"/>
    </xf>
    <xf numFmtId="0" fontId="17" fillId="0" borderId="21" xfId="0" applyFont="1" applyFill="1" applyBorder="1" applyAlignment="1" applyProtection="1">
      <alignment horizontal="center"/>
    </xf>
    <xf numFmtId="0" fontId="17" fillId="0" borderId="22" xfId="0" applyFont="1" applyFill="1" applyBorder="1" applyAlignment="1" applyProtection="1">
      <alignment horizontal="right"/>
    </xf>
    <xf numFmtId="0" fontId="0" fillId="0" borderId="21" xfId="0" applyBorder="1" applyProtection="1"/>
    <xf numFmtId="0" fontId="7" fillId="0" borderId="22" xfId="0" applyFont="1" applyBorder="1" applyAlignment="1" applyProtection="1">
      <alignment horizontal="left"/>
    </xf>
    <xf numFmtId="0" fontId="22"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7" fillId="0" borderId="0" xfId="3" applyNumberFormat="1" applyFont="1" applyFill="1" applyBorder="1" applyAlignment="1" applyProtection="1">
      <alignment horizontal="center"/>
    </xf>
    <xf numFmtId="0" fontId="28" fillId="0" borderId="0" xfId="0" applyFont="1" applyFill="1" applyBorder="1" applyAlignment="1" applyProtection="1">
      <alignment horizontal="center" vertical="center"/>
    </xf>
    <xf numFmtId="0" fontId="15" fillId="0" borderId="0" xfId="0" applyFont="1" applyFill="1" applyBorder="1" applyAlignment="1">
      <alignment horizontal="center"/>
    </xf>
    <xf numFmtId="0" fontId="0" fillId="0" borderId="0" xfId="0" applyFill="1" applyBorder="1" applyAlignment="1">
      <alignment horizontal="center"/>
    </xf>
    <xf numFmtId="0" fontId="28" fillId="11" borderId="8" xfId="0" applyFont="1" applyFill="1" applyBorder="1" applyAlignment="1" applyProtection="1">
      <alignment horizontal="center" vertical="center"/>
    </xf>
    <xf numFmtId="0" fontId="27" fillId="3" borderId="8" xfId="0" applyFont="1" applyFill="1" applyBorder="1" applyAlignment="1" applyProtection="1">
      <alignment horizontal="center" vertical="center"/>
      <protection locked="0"/>
    </xf>
    <xf numFmtId="4" fontId="17" fillId="0" borderId="22" xfId="0" applyNumberFormat="1" applyFont="1" applyFill="1" applyBorder="1" applyAlignment="1" applyProtection="1">
      <alignment horizontal="right" vertical="center"/>
    </xf>
    <xf numFmtId="0" fontId="21" fillId="0" borderId="21" xfId="0" applyFont="1" applyFill="1" applyBorder="1" applyAlignment="1" applyProtection="1">
      <alignment horizontal="center"/>
    </xf>
    <xf numFmtId="0" fontId="15" fillId="0" borderId="22" xfId="0" applyFont="1" applyFill="1" applyBorder="1" applyAlignment="1">
      <alignment horizontal="center"/>
    </xf>
    <xf numFmtId="0" fontId="21" fillId="0" borderId="16" xfId="0" applyFont="1" applyFill="1" applyBorder="1" applyAlignment="1" applyProtection="1">
      <alignment horizontal="center"/>
    </xf>
    <xf numFmtId="0" fontId="23" fillId="0" borderId="0" xfId="0" applyFont="1" applyAlignment="1" applyProtection="1">
      <alignment vertical="center"/>
      <protection locked="0"/>
    </xf>
    <xf numFmtId="0" fontId="24" fillId="0" borderId="16"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4"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20" fillId="0" borderId="36" xfId="0" applyFont="1" applyFill="1" applyBorder="1" applyAlignment="1" applyProtection="1">
      <alignment horizontal="center"/>
    </xf>
    <xf numFmtId="0" fontId="15" fillId="0" borderId="16" xfId="0" applyFont="1" applyFill="1" applyBorder="1" applyAlignment="1" applyProtection="1">
      <alignment horizontal="center" vertical="center"/>
    </xf>
    <xf numFmtId="0" fontId="21" fillId="14" borderId="36" xfId="0" applyFont="1" applyFill="1" applyBorder="1" applyAlignment="1" applyProtection="1">
      <alignment horizontal="center"/>
    </xf>
    <xf numFmtId="0" fontId="15" fillId="15" borderId="37" xfId="0" applyFont="1" applyFill="1" applyBorder="1" applyAlignment="1">
      <alignment horizontal="center"/>
    </xf>
    <xf numFmtId="166" fontId="17" fillId="12" borderId="9" xfId="0" applyNumberFormat="1" applyFont="1" applyFill="1" applyBorder="1" applyAlignment="1" applyProtection="1">
      <alignment horizontal="distributed" vertical="center"/>
    </xf>
    <xf numFmtId="0" fontId="21" fillId="14" borderId="38" xfId="0" applyFont="1" applyFill="1" applyBorder="1" applyAlignment="1" applyProtection="1">
      <alignment horizontal="center"/>
    </xf>
    <xf numFmtId="0" fontId="15" fillId="15" borderId="39" xfId="0" applyFont="1" applyFill="1" applyBorder="1" applyAlignment="1">
      <alignment horizontal="center"/>
    </xf>
    <xf numFmtId="0" fontId="21" fillId="14" borderId="38" xfId="0" applyFont="1" applyFill="1" applyBorder="1" applyAlignment="1" applyProtection="1">
      <alignment horizontal="center" vertical="center"/>
    </xf>
    <xf numFmtId="0" fontId="15" fillId="15" borderId="39" xfId="0" applyFont="1" applyFill="1" applyBorder="1" applyAlignment="1">
      <alignment horizontal="center" vertical="center"/>
    </xf>
    <xf numFmtId="0" fontId="15" fillId="15" borderId="37" xfId="0" applyFont="1" applyFill="1" applyBorder="1" applyAlignment="1">
      <alignment horizontal="center" vertical="center"/>
    </xf>
    <xf numFmtId="0" fontId="20" fillId="0" borderId="16" xfId="0" applyFont="1" applyFill="1" applyBorder="1" applyAlignment="1" applyProtection="1">
      <alignment horizontal="center" vertical="center"/>
    </xf>
    <xf numFmtId="0" fontId="20" fillId="14" borderId="26" xfId="0" applyFont="1" applyFill="1" applyBorder="1" applyAlignment="1" applyProtection="1">
      <alignment horizontal="center"/>
    </xf>
    <xf numFmtId="0" fontId="15" fillId="15" borderId="23" xfId="0" applyFont="1" applyFill="1" applyBorder="1" applyAlignment="1">
      <alignment horizontal="center"/>
    </xf>
    <xf numFmtId="0" fontId="20" fillId="14" borderId="26" xfId="0" applyFont="1" applyFill="1" applyBorder="1" applyAlignment="1" applyProtection="1">
      <alignment horizontal="center" vertical="center"/>
    </xf>
    <xf numFmtId="0" fontId="15" fillId="15" borderId="23" xfId="0" applyFont="1" applyFill="1" applyBorder="1" applyAlignment="1">
      <alignment horizontal="center" vertical="center"/>
    </xf>
    <xf numFmtId="0" fontId="0" fillId="0" borderId="0" xfId="0" applyFill="1" applyBorder="1" applyAlignment="1">
      <alignment vertical="center"/>
    </xf>
    <xf numFmtId="10" fontId="20"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4" fillId="0" borderId="0" xfId="0" applyFont="1" applyFill="1" applyBorder="1" applyAlignment="1" applyProtection="1">
      <alignment horizontal="left"/>
    </xf>
    <xf numFmtId="4" fontId="4" fillId="0" borderId="0" xfId="0" applyNumberFormat="1" applyFont="1" applyFill="1" applyBorder="1" applyAlignment="1" applyProtection="1">
      <alignment horizontal="right"/>
    </xf>
    <xf numFmtId="0" fontId="4" fillId="14" borderId="1" xfId="0" applyFont="1" applyFill="1" applyBorder="1" applyAlignment="1" applyProtection="1">
      <alignment horizontal="center" vertical="center" wrapText="1"/>
    </xf>
    <xf numFmtId="0" fontId="6" fillId="0" borderId="3" xfId="0" applyFont="1" applyBorder="1" applyAlignment="1" applyProtection="1">
      <protection locked="0"/>
    </xf>
    <xf numFmtId="0" fontId="34" fillId="3" borderId="10" xfId="0" applyFont="1" applyFill="1" applyBorder="1" applyAlignment="1">
      <alignment horizontal="center" vertical="center"/>
    </xf>
    <xf numFmtId="0" fontId="34" fillId="3" borderId="5" xfId="0" applyFont="1" applyFill="1" applyBorder="1" applyAlignment="1">
      <alignment horizontal="center" vertical="center"/>
    </xf>
    <xf numFmtId="0" fontId="21" fillId="14" borderId="36" xfId="0" applyFont="1" applyFill="1" applyBorder="1" applyAlignment="1" applyProtection="1">
      <alignment horizontal="center" vertical="center"/>
    </xf>
    <xf numFmtId="0" fontId="4" fillId="0" borderId="18" xfId="0" applyFont="1" applyBorder="1" applyAlignment="1" applyProtection="1">
      <alignment vertical="center"/>
    </xf>
    <xf numFmtId="167" fontId="23" fillId="0" borderId="9" xfId="0" applyNumberFormat="1" applyFont="1" applyBorder="1" applyAlignment="1" applyProtection="1">
      <alignment horizontal="distributed" vertical="distributed" wrapText="1"/>
      <protection locked="0"/>
    </xf>
    <xf numFmtId="44" fontId="23" fillId="0" borderId="9" xfId="0" applyNumberFormat="1" applyFont="1" applyBorder="1" applyAlignment="1">
      <alignment horizontal="right" vertical="center"/>
    </xf>
    <xf numFmtId="44" fontId="23" fillId="0" borderId="9" xfId="0" applyNumberFormat="1" applyFont="1" applyFill="1" applyBorder="1" applyAlignment="1" applyProtection="1">
      <alignment horizontal="right" vertical="center"/>
    </xf>
    <xf numFmtId="44" fontId="17" fillId="15" borderId="9" xfId="0" applyNumberFormat="1" applyFont="1" applyFill="1" applyBorder="1" applyAlignment="1" applyProtection="1">
      <alignment vertical="center"/>
    </xf>
    <xf numFmtId="44" fontId="17" fillId="12" borderId="9" xfId="0" applyNumberFormat="1" applyFont="1" applyFill="1" applyBorder="1" applyAlignment="1" applyProtection="1">
      <alignment horizontal="distributed" vertical="center"/>
    </xf>
    <xf numFmtId="44" fontId="22" fillId="0" borderId="9" xfId="0" applyNumberFormat="1" applyFont="1" applyBorder="1" applyAlignment="1" applyProtection="1">
      <alignment horizontal="right" vertical="center"/>
    </xf>
    <xf numFmtId="44" fontId="26"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7" fillId="12"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6" fillId="9" borderId="17" xfId="0" applyNumberFormat="1" applyFont="1" applyFill="1" applyBorder="1" applyAlignment="1" applyProtection="1">
      <alignment vertical="center"/>
    </xf>
    <xf numFmtId="44" fontId="22" fillId="0" borderId="37" xfId="0" applyNumberFormat="1" applyFont="1" applyFill="1" applyBorder="1" applyAlignment="1">
      <alignment horizontal="center"/>
    </xf>
    <xf numFmtId="44" fontId="22" fillId="0" borderId="9" xfId="0" applyNumberFormat="1" applyFont="1" applyFill="1" applyBorder="1" applyAlignment="1" applyProtection="1">
      <alignment horizontal="right" vertical="center"/>
    </xf>
    <xf numFmtId="44" fontId="35" fillId="9" borderId="17" xfId="0" applyNumberFormat="1" applyFont="1" applyFill="1" applyBorder="1" applyAlignment="1" applyProtection="1">
      <alignment vertical="center"/>
    </xf>
    <xf numFmtId="44" fontId="15" fillId="0" borderId="9" xfId="0" applyNumberFormat="1" applyFont="1" applyFill="1" applyBorder="1" applyAlignment="1">
      <alignment horizontal="center" vertical="center"/>
    </xf>
    <xf numFmtId="44" fontId="17" fillId="0" borderId="10" xfId="0" applyNumberFormat="1" applyFont="1" applyBorder="1" applyAlignment="1">
      <alignment horizontal="center" vertical="center"/>
    </xf>
    <xf numFmtId="44" fontId="17" fillId="0" borderId="5" xfId="0" applyNumberFormat="1" applyFont="1" applyBorder="1" applyAlignment="1">
      <alignment horizontal="center" vertical="center"/>
    </xf>
    <xf numFmtId="44" fontId="37"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7" fillId="0" borderId="6" xfId="0" applyNumberFormat="1" applyFont="1" applyFill="1" applyBorder="1" applyAlignment="1">
      <alignment horizontal="center" vertical="center"/>
    </xf>
    <xf numFmtId="44" fontId="22" fillId="0" borderId="9" xfId="0" applyNumberFormat="1" applyFont="1" applyFill="1" applyBorder="1" applyAlignment="1">
      <alignment horizontal="center" vertical="center"/>
    </xf>
    <xf numFmtId="10" fontId="37" fillId="0" borderId="51" xfId="0" applyNumberFormat="1" applyFont="1" applyFill="1" applyBorder="1" applyAlignment="1">
      <alignment horizontal="center" vertical="center"/>
    </xf>
    <xf numFmtId="0" fontId="4" fillId="14" borderId="37" xfId="0" applyFont="1" applyFill="1" applyBorder="1" applyAlignment="1" applyProtection="1">
      <alignment horizontal="center" vertical="center" wrapText="1"/>
    </xf>
    <xf numFmtId="44" fontId="17" fillId="0" borderId="50" xfId="0" applyNumberFormat="1" applyFont="1" applyFill="1" applyBorder="1" applyAlignment="1" applyProtection="1">
      <alignment horizontal="center" vertical="center"/>
    </xf>
    <xf numFmtId="44" fontId="8" fillId="2" borderId="20" xfId="0" applyNumberFormat="1" applyFont="1" applyFill="1" applyBorder="1" applyAlignment="1" applyProtection="1">
      <alignment horizontal="right" vertical="center"/>
    </xf>
    <xf numFmtId="44" fontId="17" fillId="0" borderId="37" xfId="0" applyNumberFormat="1" applyFont="1" applyFill="1" applyBorder="1" applyAlignment="1" applyProtection="1">
      <alignment horizontal="center" vertical="center" wrapText="1"/>
    </xf>
    <xf numFmtId="44" fontId="15" fillId="0" borderId="52" xfId="0" applyNumberFormat="1" applyFont="1" applyFill="1" applyBorder="1" applyAlignment="1">
      <alignment horizontal="center" vertical="center"/>
    </xf>
    <xf numFmtId="0" fontId="22" fillId="0" borderId="0" xfId="0" applyFont="1" applyFill="1" applyProtection="1">
      <protection locked="0"/>
    </xf>
    <xf numFmtId="0" fontId="38" fillId="0" borderId="16" xfId="0" applyFont="1" applyBorder="1" applyAlignment="1" applyProtection="1">
      <alignment horizontal="center" vertical="center"/>
    </xf>
    <xf numFmtId="44" fontId="38" fillId="0" borderId="9" xfId="0" applyNumberFormat="1" applyFont="1" applyBorder="1" applyAlignment="1" applyProtection="1">
      <alignment horizontal="right" vertical="center"/>
    </xf>
    <xf numFmtId="0" fontId="22" fillId="0" borderId="0" xfId="0" applyFont="1" applyFill="1"/>
    <xf numFmtId="0" fontId="22" fillId="0" borderId="0" xfId="0" applyFont="1" applyAlignment="1" applyProtection="1">
      <alignment vertical="center"/>
      <protection locked="0"/>
    </xf>
    <xf numFmtId="0" fontId="22" fillId="0" borderId="0" xfId="0" applyFont="1" applyAlignment="1">
      <alignment vertical="center"/>
    </xf>
    <xf numFmtId="43" fontId="22" fillId="0" borderId="0" xfId="0" applyNumberFormat="1" applyFont="1" applyAlignment="1">
      <alignment vertical="center"/>
    </xf>
    <xf numFmtId="43" fontId="22" fillId="0" borderId="0" xfId="0" applyNumberFormat="1" applyFont="1" applyAlignment="1" applyProtection="1">
      <alignment vertical="center"/>
      <protection locked="0"/>
    </xf>
    <xf numFmtId="0" fontId="4" fillId="0" borderId="34" xfId="0" applyFont="1" applyBorder="1" applyAlignment="1" applyProtection="1">
      <alignment horizontal="center"/>
    </xf>
    <xf numFmtId="0" fontId="4" fillId="0" borderId="16" xfId="0" applyFont="1" applyFill="1" applyBorder="1" applyAlignment="1" applyProtection="1">
      <alignment horizontal="center" vertical="center"/>
    </xf>
    <xf numFmtId="44" fontId="15" fillId="0" borderId="9" xfId="0" applyNumberFormat="1" applyFont="1" applyFill="1" applyBorder="1" applyAlignment="1" applyProtection="1">
      <alignment horizontal="right" vertical="center"/>
    </xf>
    <xf numFmtId="0" fontId="20" fillId="15" borderId="16" xfId="0" applyFont="1" applyFill="1" applyBorder="1" applyAlignment="1" applyProtection="1">
      <alignment horizontal="center" vertical="center"/>
    </xf>
    <xf numFmtId="44" fontId="26" fillId="15" borderId="9" xfId="0" applyNumberFormat="1" applyFont="1" applyFill="1" applyBorder="1" applyAlignment="1" applyProtection="1">
      <alignment horizontal="right" vertical="center"/>
    </xf>
    <xf numFmtId="44" fontId="32" fillId="2" borderId="17" xfId="0" applyNumberFormat="1" applyFont="1" applyFill="1" applyBorder="1" applyAlignment="1" applyProtection="1">
      <alignment horizontal="right" vertical="center"/>
    </xf>
    <xf numFmtId="0" fontId="38" fillId="0" borderId="3" xfId="0" applyFont="1" applyBorder="1" applyAlignment="1" applyProtection="1">
      <alignment horizontal="left" vertical="center"/>
    </xf>
    <xf numFmtId="0" fontId="38" fillId="0" borderId="12" xfId="0" applyFont="1" applyBorder="1" applyAlignment="1" applyProtection="1">
      <alignment horizontal="left" vertical="center"/>
    </xf>
    <xf numFmtId="0" fontId="24" fillId="0" borderId="34" xfId="0" applyFont="1" applyBorder="1" applyAlignment="1" applyProtection="1">
      <alignment horizontal="center"/>
    </xf>
    <xf numFmtId="9" fontId="23" fillId="0" borderId="8" xfId="0" applyNumberFormat="1" applyFont="1" applyBorder="1" applyAlignment="1" applyProtection="1">
      <alignment horizontal="left"/>
    </xf>
    <xf numFmtId="8" fontId="0" fillId="0" borderId="0" xfId="0" applyNumberFormat="1" applyProtection="1">
      <protection locked="0"/>
    </xf>
    <xf numFmtId="0" fontId="24" fillId="0" borderId="34" xfId="0" applyFont="1" applyFill="1" applyBorder="1" applyAlignment="1" applyProtection="1">
      <alignment horizontal="center" vertical="center"/>
    </xf>
    <xf numFmtId="169" fontId="23" fillId="0" borderId="12" xfId="0" applyNumberFormat="1" applyFont="1" applyBorder="1" applyAlignment="1">
      <alignment horizontal="center" vertical="center"/>
    </xf>
    <xf numFmtId="44" fontId="24" fillId="0" borderId="9" xfId="0" applyNumberFormat="1" applyFont="1" applyBorder="1" applyAlignment="1">
      <alignment horizontal="right" vertical="center"/>
    </xf>
    <xf numFmtId="166" fontId="40"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38" fillId="0" borderId="34" xfId="0" applyFont="1" applyBorder="1" applyAlignment="1" applyProtection="1">
      <alignment horizontal="center" vertical="center"/>
    </xf>
    <xf numFmtId="44" fontId="38" fillId="0" borderId="35" xfId="0" applyNumberFormat="1" applyFont="1" applyBorder="1" applyAlignment="1" applyProtection="1">
      <alignment horizontal="right" vertical="center"/>
    </xf>
    <xf numFmtId="0" fontId="38" fillId="0" borderId="12" xfId="0" applyFont="1" applyBorder="1" applyAlignment="1"/>
    <xf numFmtId="10" fontId="38" fillId="0" borderId="12" xfId="3" applyNumberFormat="1" applyFont="1" applyBorder="1" applyAlignment="1" applyProtection="1">
      <alignment horizontal="center" vertical="center"/>
    </xf>
    <xf numFmtId="0" fontId="41" fillId="0" borderId="8" xfId="0" applyFont="1" applyBorder="1" applyAlignment="1"/>
    <xf numFmtId="44" fontId="41" fillId="0" borderId="35" xfId="0" applyNumberFormat="1" applyFont="1" applyBorder="1" applyAlignment="1" applyProtection="1">
      <alignment horizontal="right" vertical="center"/>
    </xf>
    <xf numFmtId="0" fontId="38" fillId="0" borderId="2" xfId="0" applyFont="1" applyBorder="1" applyAlignment="1" applyProtection="1">
      <alignment horizontal="left" vertical="center"/>
    </xf>
    <xf numFmtId="0" fontId="38" fillId="0" borderId="2" xfId="0" applyFont="1" applyBorder="1" applyAlignment="1"/>
    <xf numFmtId="10" fontId="38" fillId="0" borderId="2" xfId="3" applyNumberFormat="1" applyFont="1" applyBorder="1" applyAlignment="1" applyProtection="1">
      <alignment horizontal="center" vertical="center"/>
    </xf>
    <xf numFmtId="0" fontId="41" fillId="0" borderId="7" xfId="0" applyFont="1" applyBorder="1" applyAlignment="1"/>
    <xf numFmtId="0" fontId="38" fillId="0" borderId="1" xfId="0" applyFont="1" applyBorder="1" applyAlignment="1" applyProtection="1">
      <alignment horizontal="center" vertical="center"/>
    </xf>
    <xf numFmtId="0" fontId="0" fillId="0" borderId="8" xfId="0" applyBorder="1" applyAlignment="1">
      <alignment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4" fillId="0" borderId="1" xfId="0" applyFont="1" applyBorder="1" applyAlignment="1" applyProtection="1">
      <alignment horizontal="left"/>
    </xf>
    <xf numFmtId="0" fontId="0" fillId="0" borderId="3" xfId="0" applyFont="1" applyBorder="1" applyAlignment="1" applyProtection="1">
      <alignment horizontal="left"/>
    </xf>
    <xf numFmtId="0" fontId="5" fillId="3" borderId="0" xfId="0" applyFont="1" applyFill="1" applyBorder="1" applyAlignment="1" applyProtection="1">
      <alignment horizontal="center"/>
      <protection locked="0"/>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4" fillId="14" borderId="35" xfId="0" applyFont="1" applyFill="1" applyBorder="1" applyAlignment="1" applyProtection="1">
      <alignment horizontal="center" vertical="center"/>
    </xf>
    <xf numFmtId="0" fontId="17"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15" fillId="0" borderId="16" xfId="0" applyFont="1" applyBorder="1" applyAlignment="1" applyProtection="1">
      <alignment horizontal="center" vertical="center"/>
    </xf>
    <xf numFmtId="0" fontId="17" fillId="0" borderId="57" xfId="0" applyFont="1" applyFill="1" applyBorder="1" applyAlignment="1" applyProtection="1">
      <alignment horizontal="center" vertical="center" wrapText="1"/>
    </xf>
    <xf numFmtId="44" fontId="17" fillId="0" borderId="57" xfId="0" applyNumberFormat="1" applyFont="1" applyFill="1" applyBorder="1" applyAlignment="1" applyProtection="1">
      <alignment horizontal="center" vertical="center" wrapText="1"/>
    </xf>
    <xf numFmtId="175"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4" fillId="0" borderId="3" xfId="0" applyFont="1" applyFill="1" applyBorder="1" applyAlignment="1" applyProtection="1">
      <alignment vertical="center"/>
    </xf>
    <xf numFmtId="0" fontId="4" fillId="0" borderId="12" xfId="0" applyFont="1" applyFill="1" applyBorder="1" applyAlignment="1" applyProtection="1">
      <alignment vertical="center"/>
    </xf>
    <xf numFmtId="0" fontId="4" fillId="0" borderId="8" xfId="0" applyFont="1" applyFill="1" applyBorder="1" applyAlignment="1" applyProtection="1">
      <alignment vertical="center"/>
    </xf>
    <xf numFmtId="0" fontId="4" fillId="0" borderId="63" xfId="0" applyFont="1" applyBorder="1" applyAlignment="1" applyProtection="1">
      <alignment horizontal="right"/>
    </xf>
    <xf numFmtId="0" fontId="4" fillId="16" borderId="62" xfId="0" applyFont="1" applyFill="1" applyBorder="1" applyAlignment="1">
      <alignment horizontal="center" vertical="center"/>
    </xf>
    <xf numFmtId="0" fontId="4" fillId="16"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4" fontId="0" fillId="0" borderId="62" xfId="0" applyNumberFormat="1" applyBorder="1" applyAlignment="1">
      <alignment horizontal="center" vertical="center"/>
    </xf>
    <xf numFmtId="0" fontId="0" fillId="0" borderId="0" xfId="0" applyAlignment="1">
      <alignment horizontal="center"/>
    </xf>
    <xf numFmtId="8" fontId="45" fillId="3" borderId="35" xfId="1" applyNumberFormat="1" applyFont="1" applyFill="1" applyBorder="1" applyAlignment="1" applyProtection="1">
      <alignment horizontal="center" vertical="center"/>
      <protection locked="0"/>
    </xf>
    <xf numFmtId="49" fontId="45" fillId="3" borderId="9" xfId="0" applyNumberFormat="1" applyFont="1" applyFill="1" applyBorder="1" applyAlignment="1" applyProtection="1">
      <alignment horizontal="center" vertical="center"/>
      <protection locked="0"/>
    </xf>
    <xf numFmtId="0" fontId="0" fillId="0" borderId="62" xfId="0" applyBorder="1" applyAlignment="1">
      <alignment wrapText="1"/>
    </xf>
    <xf numFmtId="174" fontId="10" fillId="0" borderId="62" xfId="2" applyNumberFormat="1" applyBorder="1" applyAlignment="1">
      <alignment horizontal="center" vertical="center"/>
    </xf>
    <xf numFmtId="0" fontId="5" fillId="3" borderId="0" xfId="0" applyFont="1" applyFill="1" applyBorder="1" applyAlignment="1" applyProtection="1">
      <alignment horizontal="center"/>
      <protection locked="0"/>
    </xf>
    <xf numFmtId="0" fontId="4" fillId="0" borderId="1" xfId="0" applyFont="1" applyBorder="1" applyAlignment="1" applyProtection="1">
      <alignment horizontal="left"/>
    </xf>
    <xf numFmtId="0" fontId="0" fillId="0" borderId="3" xfId="0" applyFont="1" applyBorder="1" applyAlignment="1" applyProtection="1">
      <alignment horizontal="left"/>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24" fillId="0" borderId="16" xfId="0" applyFont="1" applyBorder="1" applyAlignment="1" applyProtection="1">
      <alignment horizontal="center" vertical="center"/>
    </xf>
    <xf numFmtId="0" fontId="23" fillId="0" borderId="1" xfId="0" applyFont="1" applyBorder="1" applyAlignment="1" applyProtection="1">
      <alignment horizontal="center"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0" fillId="0" borderId="8" xfId="0" applyBorder="1" applyAlignment="1">
      <alignment vertical="center"/>
    </xf>
    <xf numFmtId="0" fontId="15" fillId="0" borderId="16" xfId="0" applyFont="1" applyBorder="1" applyAlignment="1" applyProtection="1">
      <alignment horizontal="center" vertical="center"/>
    </xf>
    <xf numFmtId="0" fontId="38" fillId="0" borderId="3" xfId="0" applyFont="1" applyBorder="1" applyAlignment="1" applyProtection="1">
      <alignment horizontal="left" vertical="center"/>
    </xf>
    <xf numFmtId="0" fontId="38" fillId="0" borderId="12" xfId="0" applyFont="1" applyBorder="1" applyAlignment="1" applyProtection="1">
      <alignment horizontal="left"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17" fillId="0" borderId="3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45" fillId="0" borderId="50" xfId="0" applyFont="1" applyFill="1" applyBorder="1" applyAlignment="1" applyProtection="1">
      <alignment horizontal="center" vertical="center" wrapText="1"/>
      <protection locked="0"/>
    </xf>
    <xf numFmtId="0" fontId="15" fillId="3" borderId="45" xfId="0" applyFont="1" applyFill="1" applyBorder="1" applyAlignment="1">
      <alignment horizontal="right" vertical="center"/>
    </xf>
    <xf numFmtId="8" fontId="15" fillId="3" borderId="65" xfId="0" applyNumberFormat="1" applyFont="1" applyFill="1" applyBorder="1" applyAlignment="1">
      <alignment horizontal="left" vertical="center"/>
    </xf>
    <xf numFmtId="8" fontId="45" fillId="3" borderId="23" xfId="1" applyNumberFormat="1" applyFont="1" applyFill="1" applyBorder="1" applyAlignment="1" applyProtection="1">
      <alignment horizontal="center" vertical="center"/>
      <protection locked="0"/>
    </xf>
    <xf numFmtId="14" fontId="45" fillId="3" borderId="9" xfId="0" applyNumberFormat="1" applyFont="1" applyFill="1" applyBorder="1" applyAlignment="1" applyProtection="1">
      <alignment horizontal="center" vertical="center"/>
      <protection locked="0"/>
    </xf>
    <xf numFmtId="0" fontId="49" fillId="3" borderId="12" xfId="0" applyFont="1" applyFill="1" applyBorder="1" applyAlignment="1" applyProtection="1">
      <alignment horizontal="center" vertical="center"/>
    </xf>
    <xf numFmtId="10" fontId="50" fillId="3" borderId="8" xfId="0" applyNumberFormat="1" applyFont="1" applyFill="1" applyBorder="1" applyAlignment="1">
      <alignment horizontal="center" vertical="center"/>
    </xf>
    <xf numFmtId="0" fontId="52" fillId="0" borderId="62" xfId="0" applyFont="1" applyFill="1" applyBorder="1" applyAlignment="1" applyProtection="1">
      <alignment horizontal="center" vertical="center"/>
    </xf>
    <xf numFmtId="0" fontId="52" fillId="0" borderId="11" xfId="0" applyFont="1" applyFill="1" applyBorder="1" applyAlignment="1">
      <alignment vertical="center" wrapText="1"/>
    </xf>
    <xf numFmtId="0" fontId="52" fillId="0" borderId="6" xfId="0" applyFont="1" applyFill="1" applyBorder="1" applyAlignment="1">
      <alignment horizontal="center" vertical="center" wrapText="1"/>
    </xf>
    <xf numFmtId="0" fontId="53" fillId="0" borderId="7" xfId="0" applyFont="1" applyFill="1" applyBorder="1" applyAlignment="1" applyProtection="1">
      <alignment horizontal="center" vertical="center"/>
    </xf>
    <xf numFmtId="4" fontId="52" fillId="0" borderId="7" xfId="0" applyNumberFormat="1" applyFont="1" applyFill="1" applyBorder="1" applyAlignment="1">
      <alignment horizontal="center" vertical="center" wrapText="1"/>
    </xf>
    <xf numFmtId="4" fontId="52" fillId="0" borderId="11" xfId="0" applyNumberFormat="1" applyFont="1" applyFill="1" applyBorder="1" applyAlignment="1">
      <alignment horizontal="center" vertical="center" wrapText="1"/>
    </xf>
    <xf numFmtId="4" fontId="52" fillId="0" borderId="62" xfId="0" applyNumberFormat="1" applyFont="1" applyFill="1" applyBorder="1" applyAlignment="1" applyProtection="1">
      <alignment horizontal="center"/>
    </xf>
    <xf numFmtId="0" fontId="52" fillId="0" borderId="62" xfId="0" applyFont="1" applyFill="1" applyBorder="1" applyAlignment="1">
      <alignment vertical="center" wrapText="1"/>
    </xf>
    <xf numFmtId="0" fontId="52" fillId="0" borderId="3" xfId="0" applyFont="1" applyFill="1" applyBorder="1" applyAlignment="1">
      <alignment horizontal="center" vertical="center" wrapText="1"/>
    </xf>
    <xf numFmtId="4" fontId="52" fillId="0" borderId="8" xfId="0" applyNumberFormat="1" applyFont="1" applyFill="1" applyBorder="1" applyAlignment="1">
      <alignment horizontal="center" vertical="center" wrapText="1"/>
    </xf>
    <xf numFmtId="0" fontId="52" fillId="0" borderId="7" xfId="0" applyFont="1" applyFill="1" applyBorder="1" applyAlignment="1" applyProtection="1">
      <alignment horizontal="center" vertical="center"/>
    </xf>
    <xf numFmtId="8" fontId="41" fillId="3" borderId="64" xfId="0" applyNumberFormat="1" applyFont="1" applyFill="1" applyBorder="1" applyAlignment="1">
      <alignment horizontal="left" vertical="center"/>
    </xf>
    <xf numFmtId="0" fontId="23" fillId="0" borderId="0" xfId="0" applyFont="1" applyAlignment="1" applyProtection="1">
      <alignment wrapText="1"/>
      <protection locked="0"/>
    </xf>
    <xf numFmtId="49" fontId="0" fillId="0" borderId="62" xfId="0" applyNumberFormat="1" applyBorder="1" applyAlignment="1">
      <alignment horizontal="center" vertical="center"/>
    </xf>
    <xf numFmtId="0" fontId="55" fillId="3" borderId="1" xfId="0" applyFont="1" applyFill="1" applyBorder="1" applyAlignment="1" applyProtection="1">
      <alignment vertical="center"/>
      <protection locked="0"/>
    </xf>
    <xf numFmtId="44" fontId="0" fillId="0" borderId="0" xfId="0" applyNumberFormat="1" applyFill="1" applyAlignment="1">
      <alignment vertical="center"/>
    </xf>
    <xf numFmtId="10" fontId="56" fillId="3" borderId="7" xfId="0" applyNumberFormat="1" applyFont="1" applyFill="1" applyBorder="1" applyAlignment="1">
      <alignment horizontal="center" vertical="center"/>
    </xf>
    <xf numFmtId="0" fontId="25" fillId="0" borderId="0" xfId="0" applyFont="1" applyAlignment="1">
      <alignment horizontal="center" vertical="center"/>
    </xf>
    <xf numFmtId="4" fontId="54" fillId="16" borderId="62" xfId="0" applyNumberFormat="1" applyFont="1" applyFill="1" applyBorder="1" applyAlignment="1">
      <alignment horizontal="center"/>
    </xf>
    <xf numFmtId="0" fontId="54" fillId="16" borderId="62" xfId="0" applyFont="1" applyFill="1" applyBorder="1" applyAlignment="1">
      <alignment horizontal="right"/>
    </xf>
    <xf numFmtId="0" fontId="54" fillId="16" borderId="62" xfId="0" applyFont="1" applyFill="1" applyBorder="1" applyAlignment="1">
      <alignment horizontal="center" vertical="center"/>
    </xf>
    <xf numFmtId="0" fontId="0" fillId="0" borderId="62" xfId="0" applyBorder="1" applyProtection="1">
      <protection locked="0"/>
    </xf>
    <xf numFmtId="0" fontId="58" fillId="0" borderId="0" xfId="0" applyFont="1" applyProtection="1"/>
    <xf numFmtId="0" fontId="59" fillId="0" borderId="0" xfId="0" applyFont="1" applyBorder="1" applyAlignment="1">
      <alignment horizontal="center" vertical="center" wrapText="1"/>
    </xf>
    <xf numFmtId="0" fontId="60" fillId="0" borderId="0" xfId="0" applyFont="1" applyProtection="1"/>
    <xf numFmtId="0" fontId="61" fillId="7" borderId="11" xfId="0" applyFont="1" applyFill="1" applyBorder="1" applyAlignment="1" applyProtection="1">
      <alignment horizontal="center" vertical="center"/>
    </xf>
    <xf numFmtId="0" fontId="61" fillId="7" borderId="11" xfId="0" applyFont="1" applyFill="1" applyBorder="1" applyAlignment="1" applyProtection="1">
      <alignment horizontal="center" vertical="center" wrapText="1"/>
    </xf>
    <xf numFmtId="0" fontId="61" fillId="7" borderId="11" xfId="0" applyFont="1" applyFill="1" applyBorder="1" applyAlignment="1">
      <alignment horizontal="center" vertical="center" wrapText="1"/>
    </xf>
    <xf numFmtId="0" fontId="64" fillId="0" borderId="0" xfId="0" applyFont="1" applyAlignment="1" applyProtection="1">
      <alignment vertical="center"/>
    </xf>
    <xf numFmtId="0" fontId="52" fillId="0" borderId="11" xfId="0" applyFont="1" applyFill="1" applyBorder="1" applyAlignment="1" applyProtection="1">
      <alignment horizontal="center" vertical="center"/>
    </xf>
    <xf numFmtId="0" fontId="65" fillId="0" borderId="0" xfId="0" applyFont="1" applyProtection="1"/>
    <xf numFmtId="0" fontId="52" fillId="0" borderId="62" xfId="0" applyFont="1" applyFill="1" applyBorder="1" applyAlignment="1" applyProtection="1">
      <alignment horizontal="center" vertical="center" wrapText="1"/>
    </xf>
    <xf numFmtId="4" fontId="60" fillId="0" borderId="0" xfId="0" applyNumberFormat="1" applyFont="1" applyAlignment="1" applyProtection="1">
      <alignment horizontal="center" vertical="center" wrapText="1"/>
    </xf>
    <xf numFmtId="0" fontId="60" fillId="0" borderId="0" xfId="0" applyFont="1" applyAlignment="1" applyProtection="1">
      <alignment horizontal="center" vertical="center" wrapText="1"/>
    </xf>
    <xf numFmtId="0" fontId="66" fillId="0" borderId="62" xfId="0" applyFont="1" applyFill="1" applyBorder="1" applyAlignment="1" applyProtection="1">
      <alignment horizontal="center" vertical="center" wrapText="1"/>
    </xf>
    <xf numFmtId="0" fontId="53" fillId="0" borderId="62" xfId="0" applyFont="1" applyFill="1" applyBorder="1" applyAlignment="1" applyProtection="1">
      <alignment horizontal="center" vertical="center" wrapText="1"/>
    </xf>
    <xf numFmtId="0" fontId="67" fillId="0" borderId="0" xfId="0" applyFont="1" applyProtection="1"/>
    <xf numFmtId="0" fontId="67" fillId="0" borderId="0" xfId="0" applyFont="1" applyFill="1" applyBorder="1" applyAlignment="1">
      <alignment horizontal="center" vertical="center" wrapText="1"/>
    </xf>
    <xf numFmtId="176" fontId="67" fillId="0" borderId="0" xfId="0" applyNumberFormat="1" applyFont="1" applyFill="1" applyBorder="1" applyAlignment="1">
      <alignment horizontal="left" vertical="center" wrapText="1"/>
    </xf>
    <xf numFmtId="0" fontId="60" fillId="0" borderId="0" xfId="0" applyFont="1" applyFill="1" applyBorder="1" applyAlignment="1">
      <alignment horizontal="center" vertical="center" wrapText="1"/>
    </xf>
    <xf numFmtId="4" fontId="59" fillId="0" borderId="62" xfId="0" applyNumberFormat="1" applyFont="1" applyBorder="1" applyAlignment="1">
      <alignment horizontal="center" vertical="center" wrapText="1"/>
    </xf>
    <xf numFmtId="4" fontId="59" fillId="0" borderId="0" xfId="0" applyNumberFormat="1" applyFont="1" applyBorder="1" applyAlignment="1">
      <alignment horizontal="center" vertical="center" wrapText="1"/>
    </xf>
    <xf numFmtId="4" fontId="65" fillId="0" borderId="0" xfId="0" applyNumberFormat="1" applyFont="1" applyBorder="1" applyAlignment="1">
      <alignment horizontal="right" vertical="center" wrapText="1"/>
    </xf>
    <xf numFmtId="0" fontId="69" fillId="0" borderId="0" xfId="0" applyFont="1" applyBorder="1" applyAlignment="1">
      <alignment horizontal="left" vertical="center" wrapText="1"/>
    </xf>
    <xf numFmtId="4" fontId="58" fillId="0" borderId="0" xfId="0" applyNumberFormat="1" applyFont="1" applyProtection="1"/>
    <xf numFmtId="0" fontId="61" fillId="7" borderId="62" xfId="0" applyFont="1" applyFill="1" applyBorder="1" applyAlignment="1">
      <alignment horizontal="center" vertical="center" wrapText="1"/>
    </xf>
    <xf numFmtId="0" fontId="52" fillId="0" borderId="62" xfId="0" applyFont="1" applyBorder="1" applyAlignment="1" applyProtection="1">
      <alignment horizontal="center" vertical="center"/>
    </xf>
    <xf numFmtId="0" fontId="52" fillId="0" borderId="62" xfId="0" applyFont="1" applyBorder="1" applyAlignment="1">
      <alignment vertical="center" wrapText="1"/>
    </xf>
    <xf numFmtId="0" fontId="52" fillId="0" borderId="62" xfId="0" applyFont="1" applyBorder="1" applyAlignment="1">
      <alignment horizontal="center" vertical="center" wrapText="1"/>
    </xf>
    <xf numFmtId="4" fontId="52" fillId="0" borderId="62" xfId="0" applyNumberFormat="1" applyFont="1" applyBorder="1" applyAlignment="1">
      <alignment horizontal="center" vertical="center" wrapText="1"/>
    </xf>
    <xf numFmtId="4" fontId="52" fillId="0" borderId="62" xfId="0" applyNumberFormat="1" applyFont="1" applyBorder="1" applyAlignment="1" applyProtection="1">
      <alignment horizontal="center" vertical="center"/>
    </xf>
    <xf numFmtId="0" fontId="71" fillId="0" borderId="0" xfId="0" applyFont="1" applyAlignment="1">
      <alignment horizontal="left" vertical="center" indent="5"/>
    </xf>
    <xf numFmtId="0" fontId="72" fillId="0" borderId="0" xfId="0" applyFont="1" applyProtection="1"/>
    <xf numFmtId="0" fontId="72" fillId="0" borderId="0" xfId="0" applyFont="1"/>
    <xf numFmtId="4" fontId="66" fillId="0" borderId="62" xfId="0" applyNumberFormat="1" applyFont="1" applyBorder="1" applyAlignment="1">
      <alignment horizontal="center" vertical="center" wrapText="1"/>
    </xf>
    <xf numFmtId="0" fontId="73" fillId="0" borderId="0" xfId="0" applyFont="1" applyProtection="1"/>
    <xf numFmtId="0" fontId="40" fillId="0" borderId="0" xfId="0" applyFont="1"/>
    <xf numFmtId="0" fontId="74" fillId="0" borderId="0" xfId="0" applyFont="1" applyAlignment="1">
      <alignment horizontal="left" vertical="center" indent="5"/>
    </xf>
    <xf numFmtId="49" fontId="75" fillId="3" borderId="9" xfId="0" applyNumberFormat="1" applyFont="1" applyFill="1" applyBorder="1" applyAlignment="1" applyProtection="1">
      <alignment horizontal="center" vertical="center"/>
      <protection locked="0"/>
    </xf>
    <xf numFmtId="44" fontId="23" fillId="0" borderId="63" xfId="0" applyNumberFormat="1" applyFont="1" applyBorder="1" applyAlignment="1">
      <alignment horizontal="right" vertical="center"/>
    </xf>
    <xf numFmtId="44" fontId="0" fillId="0" borderId="63" xfId="0" applyNumberFormat="1" applyFont="1" applyBorder="1" applyAlignment="1" applyProtection="1">
      <alignment horizontal="right" vertical="center"/>
    </xf>
    <xf numFmtId="0" fontId="0" fillId="0" borderId="0" xfId="0" applyAlignment="1">
      <alignment horizontal="center"/>
    </xf>
    <xf numFmtId="0" fontId="15" fillId="16" borderId="3" xfId="0" applyFont="1" applyFill="1" applyBorder="1" applyAlignment="1">
      <alignment horizontal="center" vertical="center"/>
    </xf>
    <xf numFmtId="0" fontId="15" fillId="16" borderId="12" xfId="0" applyFont="1" applyFill="1" applyBorder="1" applyAlignment="1">
      <alignment horizontal="center" vertical="center"/>
    </xf>
    <xf numFmtId="0" fontId="15" fillId="16" borderId="8" xfId="0"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62" xfId="0" applyBorder="1" applyAlignment="1">
      <alignment horizontal="center" wrapText="1"/>
    </xf>
    <xf numFmtId="0" fontId="25" fillId="0" borderId="3" xfId="0" applyFont="1" applyFill="1" applyBorder="1" applyAlignment="1" applyProtection="1">
      <alignment horizontal="center" vertical="center" wrapText="1"/>
    </xf>
    <xf numFmtId="0" fontId="25" fillId="0" borderId="12" xfId="0" applyFont="1" applyBorder="1" applyAlignment="1">
      <alignment horizontal="center" vertical="center"/>
    </xf>
    <xf numFmtId="0" fontId="25" fillId="0" borderId="8" xfId="0" applyFont="1" applyBorder="1" applyAlignment="1">
      <alignment horizontal="center" vertical="center"/>
    </xf>
    <xf numFmtId="0" fontId="25" fillId="0" borderId="57" xfId="0" applyFont="1" applyFill="1" applyBorder="1" applyAlignment="1" applyProtection="1">
      <alignment horizontal="center" vertical="center" wrapText="1"/>
    </xf>
    <xf numFmtId="0" fontId="25" fillId="0" borderId="57" xfId="0" applyFont="1" applyBorder="1" applyAlignment="1">
      <alignment horizontal="center" vertical="center"/>
    </xf>
    <xf numFmtId="0" fontId="4" fillId="14"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7" fillId="0" borderId="34" xfId="0" applyFont="1" applyFill="1" applyBorder="1" applyAlignment="1" applyProtection="1">
      <alignment horizontal="center" vertical="center" wrapText="1"/>
    </xf>
    <xf numFmtId="0" fontId="25" fillId="0" borderId="8" xfId="0" applyFont="1" applyFill="1" applyBorder="1" applyAlignment="1">
      <alignment horizontal="center" vertical="center"/>
    </xf>
    <xf numFmtId="0" fontId="8" fillId="2" borderId="18" xfId="0" applyFont="1" applyFill="1" applyBorder="1" applyAlignment="1" applyProtection="1">
      <alignment horizontal="center" vertical="center"/>
    </xf>
    <xf numFmtId="0" fontId="33" fillId="2" borderId="30" xfId="0" applyFont="1" applyFill="1" applyBorder="1" applyAlignment="1">
      <alignment horizontal="center" vertical="center"/>
    </xf>
    <xf numFmtId="0" fontId="33" fillId="2" borderId="30" xfId="0" applyFont="1" applyFill="1" applyBorder="1" applyAlignment="1">
      <alignment vertical="center"/>
    </xf>
    <xf numFmtId="0" fontId="4"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29" fillId="10" borderId="41" xfId="0" applyFont="1" applyFill="1" applyBorder="1" applyAlignment="1" applyProtection="1">
      <alignment horizontal="center"/>
    </xf>
    <xf numFmtId="0" fontId="30" fillId="10" borderId="42" xfId="0" applyFont="1" applyFill="1" applyBorder="1" applyAlignment="1">
      <alignment horizontal="center"/>
    </xf>
    <xf numFmtId="0" fontId="30" fillId="10" borderId="43" xfId="0" applyFont="1" applyFill="1" applyBorder="1" applyAlignment="1">
      <alignment horizontal="center"/>
    </xf>
    <xf numFmtId="0" fontId="4" fillId="14" borderId="34" xfId="0" applyFont="1" applyFill="1" applyBorder="1" applyAlignment="1" applyProtection="1">
      <alignment horizontal="center" vertical="center"/>
    </xf>
    <xf numFmtId="0" fontId="0" fillId="0" borderId="12" xfId="0" applyBorder="1" applyAlignment="1">
      <alignment horizontal="center" vertical="center"/>
    </xf>
    <xf numFmtId="0" fontId="15" fillId="15" borderId="3" xfId="0" applyFont="1" applyFill="1" applyBorder="1" applyAlignment="1">
      <alignment horizontal="center"/>
    </xf>
    <xf numFmtId="0" fontId="15" fillId="15" borderId="12" xfId="0" applyFont="1" applyFill="1" applyBorder="1" applyAlignment="1">
      <alignment horizontal="center"/>
    </xf>
    <xf numFmtId="0" fontId="15" fillId="15" borderId="8" xfId="0" applyFont="1" applyFill="1" applyBorder="1" applyAlignment="1">
      <alignment horizont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5" fillId="7" borderId="3" xfId="0" applyFont="1" applyFill="1" applyBorder="1" applyAlignment="1">
      <alignment horizontal="center"/>
    </xf>
    <xf numFmtId="0" fontId="15" fillId="7" borderId="12" xfId="0" applyFont="1" applyFill="1" applyBorder="1" applyAlignment="1">
      <alignment horizontal="center"/>
    </xf>
    <xf numFmtId="0" fontId="15" fillId="7" borderId="8" xfId="0" applyFont="1" applyFill="1" applyBorder="1" applyAlignment="1">
      <alignment horizontal="center"/>
    </xf>
    <xf numFmtId="0" fontId="4" fillId="14" borderId="12" xfId="0" applyFont="1" applyFill="1" applyBorder="1" applyAlignment="1" applyProtection="1">
      <alignment horizontal="center" vertical="center"/>
    </xf>
    <xf numFmtId="0" fontId="4" fillId="14" borderId="35" xfId="0" applyFont="1" applyFill="1" applyBorder="1" applyAlignment="1" applyProtection="1">
      <alignment horizontal="center" vertical="center"/>
    </xf>
    <xf numFmtId="0" fontId="29" fillId="10" borderId="53" xfId="0" applyFont="1" applyFill="1" applyBorder="1" applyAlignment="1" applyProtection="1">
      <alignment horizontal="center"/>
    </xf>
    <xf numFmtId="0" fontId="30" fillId="10" borderId="44" xfId="0" applyFont="1" applyFill="1" applyBorder="1" applyAlignment="1">
      <alignment horizontal="center"/>
    </xf>
    <xf numFmtId="0" fontId="30" fillId="10" borderId="54" xfId="0" applyFont="1" applyFill="1" applyBorder="1" applyAlignment="1">
      <alignment horizontal="center"/>
    </xf>
    <xf numFmtId="0" fontId="4" fillId="14" borderId="13" xfId="0" applyFont="1" applyFill="1" applyBorder="1" applyAlignment="1" applyProtection="1">
      <alignment horizontal="center"/>
    </xf>
    <xf numFmtId="0" fontId="4" fillId="14" borderId="14" xfId="0" applyFont="1" applyFill="1" applyBorder="1" applyAlignment="1" applyProtection="1">
      <alignment horizontal="center"/>
    </xf>
    <xf numFmtId="0" fontId="4" fillId="14" borderId="46" xfId="0" applyFont="1" applyFill="1" applyBorder="1" applyAlignment="1" applyProtection="1">
      <alignment horizontal="center"/>
    </xf>
    <xf numFmtId="0" fontId="4" fillId="14" borderId="15" xfId="0" applyFont="1" applyFill="1" applyBorder="1" applyAlignment="1" applyProtection="1">
      <alignment horizontal="center"/>
    </xf>
    <xf numFmtId="0" fontId="0" fillId="0" borderId="8" xfId="0" applyBorder="1" applyAlignment="1"/>
    <xf numFmtId="177" fontId="0" fillId="0" borderId="3" xfId="3" applyNumberFormat="1" applyFont="1" applyBorder="1" applyAlignment="1" applyProtection="1">
      <alignment horizontal="center" vertical="center"/>
    </xf>
    <xf numFmtId="177" fontId="0" fillId="0" borderId="8" xfId="0" applyNumberFormat="1" applyBorder="1" applyAlignment="1"/>
    <xf numFmtId="0" fontId="31" fillId="2" borderId="59" xfId="0" applyFont="1" applyFill="1" applyBorder="1" applyAlignment="1" applyProtection="1">
      <alignment horizontal="center" vertical="center"/>
    </xf>
    <xf numFmtId="0" fontId="31" fillId="2" borderId="60" xfId="0" applyFont="1" applyFill="1" applyBorder="1" applyAlignment="1" applyProtection="1">
      <alignment horizontal="center" vertical="center"/>
    </xf>
    <xf numFmtId="0" fontId="31" fillId="2" borderId="61" xfId="0" applyFont="1" applyFill="1" applyBorder="1" applyAlignment="1" applyProtection="1">
      <alignment horizontal="center" vertical="center"/>
    </xf>
    <xf numFmtId="0" fontId="4" fillId="15" borderId="3" xfId="0" applyFont="1" applyFill="1" applyBorder="1" applyAlignment="1" applyProtection="1">
      <alignment horizontal="center" vertical="center"/>
    </xf>
    <xf numFmtId="0" fontId="4" fillId="15" borderId="12" xfId="0" applyFont="1" applyFill="1" applyBorder="1" applyAlignment="1" applyProtection="1">
      <alignment horizontal="center" vertical="center"/>
    </xf>
    <xf numFmtId="0" fontId="4" fillId="15" borderId="8" xfId="0" applyFont="1" applyFill="1" applyBorder="1" applyAlignment="1" applyProtection="1">
      <alignment horizontal="center" vertical="center"/>
    </xf>
    <xf numFmtId="0" fontId="22"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10" fontId="22" fillId="0" borderId="3" xfId="0" applyNumberFormat="1" applyFont="1" applyFill="1" applyBorder="1" applyAlignment="1">
      <alignment horizontal="center" vertical="center"/>
    </xf>
    <xf numFmtId="10" fontId="22" fillId="0" borderId="8" xfId="0" applyNumberFormat="1" applyFont="1" applyBorder="1" applyAlignment="1">
      <alignment vertical="center"/>
    </xf>
    <xf numFmtId="10" fontId="56" fillId="3" borderId="3" xfId="0" applyNumberFormat="1" applyFont="1" applyFill="1" applyBorder="1" applyAlignment="1">
      <alignment horizontal="center" vertical="center"/>
    </xf>
    <xf numFmtId="10" fontId="56" fillId="3" borderId="8" xfId="0" applyNumberFormat="1" applyFont="1" applyFill="1" applyBorder="1" applyAlignment="1">
      <alignment vertical="center"/>
    </xf>
    <xf numFmtId="0" fontId="17" fillId="9" borderId="18" xfId="0" applyFont="1" applyFill="1" applyBorder="1" applyAlignment="1" applyProtection="1">
      <alignment vertical="center"/>
    </xf>
    <xf numFmtId="0" fontId="25" fillId="9" borderId="30" xfId="0" applyFont="1" applyFill="1" applyBorder="1" applyAlignment="1">
      <alignment vertical="center"/>
    </xf>
    <xf numFmtId="0" fontId="25" fillId="0" borderId="19" xfId="0" applyFont="1" applyBorder="1" applyAlignment="1">
      <alignment vertical="center"/>
    </xf>
    <xf numFmtId="10" fontId="17" fillId="9" borderId="48" xfId="0" applyNumberFormat="1" applyFont="1" applyFill="1" applyBorder="1" applyAlignment="1">
      <alignment horizontal="center" vertical="center"/>
    </xf>
    <xf numFmtId="0" fontId="22"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10" fontId="15" fillId="0" borderId="3" xfId="0" applyNumberFormat="1" applyFont="1" applyFill="1" applyBorder="1" applyAlignment="1">
      <alignment horizontal="center" vertical="center"/>
    </xf>
    <xf numFmtId="10" fontId="15" fillId="0" borderId="8" xfId="0" applyNumberFormat="1" applyFont="1" applyBorder="1" applyAlignment="1">
      <alignment vertical="center"/>
    </xf>
    <xf numFmtId="0" fontId="15" fillId="0" borderId="49" xfId="0" applyFont="1" applyFill="1" applyBorder="1" applyAlignment="1">
      <alignment horizontal="center" vertical="center"/>
    </xf>
    <xf numFmtId="0" fontId="15" fillId="0" borderId="36" xfId="0" applyFont="1" applyBorder="1" applyAlignment="1">
      <alignment horizontal="center" vertical="center"/>
    </xf>
    <xf numFmtId="0" fontId="22" fillId="0" borderId="10" xfId="0" applyFont="1" applyFill="1" applyBorder="1" applyAlignment="1">
      <alignment horizontal="left" vertical="center"/>
    </xf>
    <xf numFmtId="0" fontId="0" fillId="0" borderId="11" xfId="0" applyBorder="1" applyAlignment="1">
      <alignment vertical="center"/>
    </xf>
    <xf numFmtId="0" fontId="0" fillId="0" borderId="3" xfId="0" applyBorder="1" applyAlignment="1">
      <alignment vertical="center"/>
    </xf>
    <xf numFmtId="10" fontId="12" fillId="3" borderId="3" xfId="0" applyNumberFormat="1" applyFont="1" applyFill="1" applyBorder="1" applyAlignment="1">
      <alignment horizontal="center" vertical="center"/>
    </xf>
    <xf numFmtId="10" fontId="12" fillId="3" borderId="8" xfId="0" applyNumberFormat="1" applyFont="1" applyFill="1" applyBorder="1" applyAlignment="1">
      <alignment vertical="center"/>
    </xf>
    <xf numFmtId="0" fontId="0" fillId="0" borderId="3" xfId="0" applyFill="1" applyBorder="1" applyAlignment="1">
      <alignment vertical="center"/>
    </xf>
    <xf numFmtId="0" fontId="17" fillId="14" borderId="41" xfId="0" applyFont="1" applyFill="1" applyBorder="1" applyAlignment="1" applyProtection="1">
      <alignment horizontal="center" vertical="center"/>
    </xf>
    <xf numFmtId="0" fontId="0" fillId="15" borderId="44" xfId="0" applyFill="1" applyBorder="1" applyAlignment="1">
      <alignment horizontal="center" vertical="center"/>
    </xf>
    <xf numFmtId="0" fontId="17" fillId="14" borderId="42" xfId="0" applyFont="1" applyFill="1" applyBorder="1" applyAlignment="1" applyProtection="1">
      <alignment horizontal="center" vertical="center" wrapText="1"/>
    </xf>
    <xf numFmtId="0" fontId="0" fillId="15" borderId="42" xfId="0" applyFill="1" applyBorder="1" applyAlignment="1">
      <alignment horizontal="center" vertical="center"/>
    </xf>
    <xf numFmtId="0" fontId="0" fillId="15" borderId="43" xfId="0" applyFill="1" applyBorder="1" applyAlignment="1">
      <alignment horizontal="center" vertical="center"/>
    </xf>
    <xf numFmtId="0" fontId="15" fillId="15" borderId="3" xfId="0" applyFont="1" applyFill="1" applyBorder="1" applyAlignment="1">
      <alignment horizontal="center" vertical="center"/>
    </xf>
    <xf numFmtId="0" fontId="15" fillId="15" borderId="12" xfId="0" applyFont="1" applyFill="1" applyBorder="1" applyAlignment="1">
      <alignment horizontal="center" vertical="center"/>
    </xf>
    <xf numFmtId="0" fontId="15" fillId="15" borderId="4" xfId="0" applyFont="1" applyFill="1" applyBorder="1" applyAlignment="1">
      <alignment horizontal="center" vertical="center"/>
    </xf>
    <xf numFmtId="0" fontId="0" fillId="0" borderId="5" xfId="0" applyBorder="1" applyAlignment="1">
      <alignment horizontal="center" vertical="center"/>
    </xf>
    <xf numFmtId="0" fontId="20" fillId="0" borderId="49" xfId="0" applyFont="1" applyFill="1" applyBorder="1" applyAlignment="1" applyProtection="1">
      <alignment horizontal="center" vertical="center"/>
    </xf>
    <xf numFmtId="0" fontId="0" fillId="0" borderId="36" xfId="0" applyBorder="1" applyAlignment="1">
      <alignment vertical="center"/>
    </xf>
    <xf numFmtId="0" fontId="15" fillId="15" borderId="6" xfId="0" applyFont="1" applyFill="1" applyBorder="1" applyAlignment="1">
      <alignment horizontal="center"/>
    </xf>
    <xf numFmtId="0" fontId="15" fillId="15" borderId="2" xfId="0" applyFont="1" applyFill="1" applyBorder="1" applyAlignment="1">
      <alignment horizontal="center"/>
    </xf>
    <xf numFmtId="0" fontId="0" fillId="0" borderId="2" xfId="0" applyBorder="1" applyAlignment="1">
      <alignment horizontal="center"/>
    </xf>
    <xf numFmtId="0" fontId="22" fillId="0" borderId="3" xfId="0" applyFont="1" applyFill="1" applyBorder="1" applyAlignment="1">
      <alignment horizontal="left"/>
    </xf>
    <xf numFmtId="0" fontId="0" fillId="0" borderId="12" xfId="0" applyBorder="1" applyAlignment="1"/>
    <xf numFmtId="0" fontId="22" fillId="0" borderId="3" xfId="0" applyFont="1" applyFill="1" applyBorder="1" applyAlignment="1" applyProtection="1">
      <alignment horizontal="left" vertical="center"/>
    </xf>
    <xf numFmtId="0" fontId="22" fillId="0" borderId="12" xfId="0" applyFont="1" applyFill="1" applyBorder="1" applyAlignment="1" applyProtection="1">
      <alignment horizontal="left" vertical="center"/>
    </xf>
    <xf numFmtId="0" fontId="25" fillId="0" borderId="30" xfId="0" applyFont="1" applyBorder="1" applyAlignment="1"/>
    <xf numFmtId="0" fontId="25" fillId="0" borderId="19" xfId="0" applyFont="1" applyBorder="1" applyAlignment="1"/>
    <xf numFmtId="0" fontId="17" fillId="14" borderId="34" xfId="0" applyFont="1" applyFill="1" applyBorder="1" applyAlignment="1" applyProtection="1">
      <alignment horizontal="center" vertical="center"/>
    </xf>
    <xf numFmtId="0" fontId="0" fillId="15" borderId="12" xfId="0" applyFill="1" applyBorder="1" applyAlignment="1">
      <alignment horizontal="center" vertical="center"/>
    </xf>
    <xf numFmtId="0" fontId="17" fillId="14" borderId="12" xfId="0" applyFont="1" applyFill="1" applyBorder="1" applyAlignment="1" applyProtection="1">
      <alignment horizontal="left" vertical="center" wrapText="1"/>
    </xf>
    <xf numFmtId="0" fontId="17" fillId="14" borderId="35" xfId="0" applyFont="1" applyFill="1" applyBorder="1" applyAlignment="1" applyProtection="1">
      <alignment horizontal="left" vertical="center" wrapText="1"/>
    </xf>
    <xf numFmtId="0" fontId="22" fillId="0" borderId="12" xfId="0" applyFont="1" applyFill="1" applyBorder="1" applyAlignment="1">
      <alignment horizontal="left"/>
    </xf>
    <xf numFmtId="0" fontId="22" fillId="0" borderId="8" xfId="0" applyFont="1" applyFill="1" applyBorder="1" applyAlignment="1">
      <alignment horizontal="left"/>
    </xf>
    <xf numFmtId="0" fontId="15" fillId="15" borderId="8" xfId="0" applyFont="1" applyFill="1" applyBorder="1" applyAlignment="1">
      <alignment horizontal="center" vertical="center"/>
    </xf>
    <xf numFmtId="0" fontId="20" fillId="9" borderId="59" xfId="0" applyFont="1" applyFill="1" applyBorder="1" applyAlignment="1" applyProtection="1">
      <alignment horizontal="left" vertical="center"/>
    </xf>
    <xf numFmtId="0" fontId="20" fillId="9" borderId="60" xfId="0" applyFont="1" applyFill="1" applyBorder="1" applyAlignment="1" applyProtection="1">
      <alignment horizontal="left" vertical="center"/>
    </xf>
    <xf numFmtId="0" fontId="20" fillId="9" borderId="61" xfId="0" applyFont="1" applyFill="1" applyBorder="1" applyAlignment="1" applyProtection="1">
      <alignment horizontal="left" vertical="center"/>
    </xf>
    <xf numFmtId="0" fontId="17" fillId="14" borderId="12" xfId="0" applyFont="1" applyFill="1" applyBorder="1" applyAlignment="1" applyProtection="1">
      <alignment horizontal="center" vertical="center" wrapText="1"/>
    </xf>
    <xf numFmtId="0" fontId="0" fillId="15" borderId="35" xfId="0" applyFill="1" applyBorder="1" applyAlignment="1">
      <alignment horizontal="center" vertical="center"/>
    </xf>
    <xf numFmtId="0" fontId="38" fillId="0" borderId="3" xfId="0" applyFont="1" applyBorder="1" applyAlignment="1" applyProtection="1">
      <alignment horizontal="left" vertical="center"/>
    </xf>
    <xf numFmtId="0" fontId="38" fillId="0" borderId="12" xfId="0" applyFont="1" applyBorder="1" applyAlignment="1" applyProtection="1">
      <alignment horizontal="left" vertical="center"/>
    </xf>
    <xf numFmtId="0" fontId="38" fillId="0" borderId="8" xfId="0" applyFont="1" applyBorder="1" applyAlignment="1" applyProtection="1">
      <alignment horizontal="left" vertical="center"/>
    </xf>
    <xf numFmtId="0" fontId="17" fillId="12" borderId="58" xfId="0" applyFont="1" applyFill="1" applyBorder="1" applyAlignment="1" applyProtection="1">
      <alignment horizontal="center"/>
    </xf>
    <xf numFmtId="0" fontId="17" fillId="12" borderId="12" xfId="0" applyFont="1" applyFill="1" applyBorder="1" applyAlignment="1" applyProtection="1">
      <alignment horizontal="center"/>
    </xf>
    <xf numFmtId="0" fontId="17" fillId="12" borderId="8" xfId="0" applyFont="1" applyFill="1" applyBorder="1" applyAlignment="1" applyProtection="1">
      <alignment horizontal="center"/>
    </xf>
    <xf numFmtId="0" fontId="20" fillId="2" borderId="18" xfId="0" applyFont="1" applyFill="1" applyBorder="1" applyAlignment="1" applyProtection="1">
      <alignment vertical="center"/>
    </xf>
    <xf numFmtId="0" fontId="0" fillId="0" borderId="30" xfId="0" applyBorder="1" applyAlignment="1">
      <alignment vertical="center"/>
    </xf>
    <xf numFmtId="0" fontId="0" fillId="0" borderId="19" xfId="0" applyBorder="1" applyAlignment="1">
      <alignment vertical="center"/>
    </xf>
    <xf numFmtId="10" fontId="20" fillId="2" borderId="48" xfId="0" applyNumberFormat="1" applyFont="1" applyFill="1" applyBorder="1" applyAlignment="1">
      <alignment horizontal="center" vertical="center"/>
    </xf>
    <xf numFmtId="0" fontId="17" fillId="14" borderId="31" xfId="0" applyFont="1" applyFill="1" applyBorder="1" applyAlignment="1" applyProtection="1">
      <alignment horizontal="center" vertical="center"/>
    </xf>
    <xf numFmtId="0" fontId="17" fillId="14" borderId="32" xfId="0" applyFont="1" applyFill="1" applyBorder="1" applyAlignment="1" applyProtection="1">
      <alignment horizontal="center" vertical="center"/>
    </xf>
    <xf numFmtId="0" fontId="17" fillId="14" borderId="47" xfId="0" applyFont="1" applyFill="1" applyBorder="1" applyAlignment="1" applyProtection="1">
      <alignment horizontal="center" vertical="center"/>
    </xf>
    <xf numFmtId="0" fontId="17" fillId="14" borderId="33" xfId="0" applyFont="1" applyFill="1" applyBorder="1" applyAlignment="1" applyProtection="1">
      <alignment horizontal="center" vertical="center"/>
    </xf>
    <xf numFmtId="0" fontId="22" fillId="0" borderId="3" xfId="0" applyFont="1" applyBorder="1" applyAlignment="1" applyProtection="1">
      <alignment horizontal="left" vertical="center" wrapText="1"/>
    </xf>
    <xf numFmtId="0" fontId="22" fillId="0" borderId="12" xfId="0" applyFont="1" applyBorder="1" applyAlignment="1">
      <alignment horizontal="left" vertical="center"/>
    </xf>
    <xf numFmtId="0" fontId="22" fillId="0" borderId="3" xfId="0" applyFont="1" applyBorder="1" applyAlignment="1" applyProtection="1">
      <alignment horizontal="left" vertical="center"/>
    </xf>
    <xf numFmtId="0" fontId="21" fillId="2" borderId="30" xfId="0" applyFont="1" applyFill="1" applyBorder="1" applyAlignment="1">
      <alignment vertical="center"/>
    </xf>
    <xf numFmtId="0" fontId="17" fillId="14" borderId="13" xfId="0" applyFont="1" applyFill="1" applyBorder="1" applyAlignment="1" applyProtection="1">
      <alignment horizontal="center" vertical="center"/>
    </xf>
    <xf numFmtId="0" fontId="17" fillId="14" borderId="14" xfId="0" applyFont="1" applyFill="1" applyBorder="1" applyAlignment="1" applyProtection="1">
      <alignment horizontal="center" vertical="center"/>
    </xf>
    <xf numFmtId="0" fontId="17" fillId="14" borderId="46" xfId="0" applyFont="1" applyFill="1" applyBorder="1" applyAlignment="1" applyProtection="1">
      <alignment horizontal="center" vertical="center"/>
    </xf>
    <xf numFmtId="0" fontId="17" fillId="14" borderId="15" xfId="0" applyFont="1" applyFill="1" applyBorder="1" applyAlignment="1" applyProtection="1">
      <alignment horizontal="center" vertical="center"/>
    </xf>
    <xf numFmtId="0" fontId="17" fillId="12" borderId="34" xfId="0" applyFont="1" applyFill="1" applyBorder="1" applyAlignment="1" applyProtection="1">
      <alignment horizontal="center" vertical="center"/>
    </xf>
    <xf numFmtId="0" fontId="17" fillId="12" borderId="12" xfId="0" applyFont="1" applyFill="1" applyBorder="1" applyAlignment="1" applyProtection="1">
      <alignment horizontal="center" vertical="center"/>
    </xf>
    <xf numFmtId="0" fontId="7" fillId="0" borderId="12" xfId="0" applyFont="1" applyBorder="1" applyAlignment="1" applyProtection="1">
      <alignment horizontal="left"/>
    </xf>
    <xf numFmtId="0" fontId="7" fillId="0" borderId="35" xfId="0" applyFont="1" applyBorder="1" applyAlignment="1" applyProtection="1">
      <alignment horizontal="left"/>
    </xf>
    <xf numFmtId="0" fontId="0" fillId="15" borderId="12" xfId="0" applyFill="1" applyBorder="1" applyAlignment="1">
      <alignment horizontal="left" vertical="center"/>
    </xf>
    <xf numFmtId="0" fontId="0" fillId="15" borderId="35" xfId="0" applyFill="1" applyBorder="1" applyAlignment="1">
      <alignment horizontal="left" vertical="center"/>
    </xf>
    <xf numFmtId="0" fontId="22" fillId="0" borderId="12" xfId="0" applyFont="1" applyBorder="1" applyAlignment="1" applyProtection="1">
      <alignment horizontal="left" vertical="center"/>
    </xf>
    <xf numFmtId="0" fontId="15" fillId="0" borderId="16" xfId="0" applyFont="1" applyBorder="1" applyAlignment="1" applyProtection="1">
      <alignment horizontal="center" vertical="center"/>
    </xf>
    <xf numFmtId="0" fontId="22" fillId="0" borderId="1" xfId="0" applyFont="1" applyBorder="1" applyAlignment="1" applyProtection="1">
      <alignment horizontal="center" vertical="center"/>
    </xf>
    <xf numFmtId="0" fontId="22" fillId="0" borderId="3" xfId="0"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1" xfId="0" applyFont="1" applyBorder="1" applyAlignment="1" applyProtection="1">
      <alignment horizontal="center" vertical="center" wrapText="1"/>
    </xf>
    <xf numFmtId="0" fontId="22" fillId="0" borderId="3" xfId="0" applyFont="1" applyBorder="1" applyAlignment="1" applyProtection="1">
      <alignment vertical="center"/>
    </xf>
    <xf numFmtId="167" fontId="14" fillId="0" borderId="3" xfId="0" applyNumberFormat="1" applyFont="1" applyFill="1" applyBorder="1" applyAlignment="1" applyProtection="1">
      <alignment horizontal="center" vertical="center"/>
      <protection locked="0"/>
    </xf>
    <xf numFmtId="0" fontId="0" fillId="0" borderId="8" xfId="0" applyFill="1" applyBorder="1" applyAlignment="1">
      <alignment horizontal="center" vertical="center"/>
    </xf>
    <xf numFmtId="44" fontId="22" fillId="6" borderId="9" xfId="0" applyNumberFormat="1" applyFont="1" applyFill="1" applyBorder="1" applyAlignment="1" applyProtection="1">
      <alignment horizontal="right" vertical="center"/>
    </xf>
    <xf numFmtId="168" fontId="14" fillId="0" borderId="3" xfId="1" applyNumberFormat="1" applyFont="1" applyFill="1" applyBorder="1" applyAlignment="1" applyProtection="1">
      <alignment horizontal="center" vertical="center"/>
      <protection locked="0"/>
    </xf>
    <xf numFmtId="10" fontId="14" fillId="0" borderId="3" xfId="0" applyNumberFormat="1" applyFont="1" applyFill="1" applyBorder="1" applyAlignment="1" applyProtection="1">
      <alignment horizontal="center" vertical="center"/>
      <protection locked="0"/>
    </xf>
    <xf numFmtId="0" fontId="22" fillId="0" borderId="3" xfId="0" applyFont="1" applyBorder="1" applyAlignment="1" applyProtection="1">
      <alignment horizontal="center" vertical="center" wrapText="1"/>
    </xf>
    <xf numFmtId="0" fontId="22" fillId="0" borderId="3" xfId="0" applyFont="1" applyBorder="1" applyAlignment="1" applyProtection="1">
      <alignment horizontal="center" vertical="center"/>
    </xf>
    <xf numFmtId="167" fontId="12" fillId="4" borderId="3" xfId="0" applyNumberFormat="1" applyFont="1" applyFill="1" applyBorder="1" applyAlignment="1" applyProtection="1">
      <alignment horizontal="center" vertical="center"/>
    </xf>
    <xf numFmtId="0" fontId="51" fillId="0" borderId="8" xfId="0" applyFont="1" applyBorder="1" applyAlignment="1">
      <alignment horizontal="center" vertical="center"/>
    </xf>
    <xf numFmtId="0" fontId="12" fillId="3" borderId="3" xfId="0" applyFont="1" applyFill="1" applyBorder="1" applyAlignment="1" applyProtection="1">
      <alignment horizontal="center" vertical="center"/>
      <protection locked="0"/>
    </xf>
    <xf numFmtId="167" fontId="12" fillId="3" borderId="3" xfId="0" applyNumberFormat="1" applyFont="1" applyFill="1" applyBorder="1" applyAlignment="1" applyProtection="1">
      <alignment horizontal="center" vertical="center"/>
      <protection locked="0"/>
    </xf>
    <xf numFmtId="0" fontId="23" fillId="0" borderId="3" xfId="0" applyFont="1" applyBorder="1" applyAlignment="1">
      <alignment horizontal="left" vertical="center"/>
    </xf>
    <xf numFmtId="0" fontId="23" fillId="0" borderId="12" xfId="0" applyFont="1" applyBorder="1" applyAlignment="1">
      <alignment horizontal="left" vertical="center"/>
    </xf>
    <xf numFmtId="10" fontId="23" fillId="0" borderId="3" xfId="0" applyNumberFormat="1" applyFont="1" applyBorder="1" applyAlignment="1">
      <alignment horizontal="center" vertical="center"/>
    </xf>
    <xf numFmtId="0" fontId="17" fillId="15" borderId="34" xfId="0" applyFont="1" applyFill="1" applyBorder="1" applyAlignment="1" applyProtection="1">
      <alignment horizontal="center" vertical="center" wrapText="1"/>
    </xf>
    <xf numFmtId="0" fontId="25" fillId="15" borderId="12" xfId="0" applyFont="1" applyFill="1" applyBorder="1" applyAlignment="1">
      <alignment horizontal="center" vertical="center"/>
    </xf>
    <xf numFmtId="10" fontId="17" fillId="15" borderId="3" xfId="0" applyNumberFormat="1" applyFont="1" applyFill="1" applyBorder="1" applyAlignment="1" applyProtection="1">
      <alignment horizontal="center" vertical="center"/>
    </xf>
    <xf numFmtId="10" fontId="23" fillId="0" borderId="3" xfId="0" applyNumberFormat="1" applyFont="1" applyFill="1" applyBorder="1" applyAlignment="1">
      <alignment horizontal="center" vertical="center"/>
    </xf>
    <xf numFmtId="0" fontId="24" fillId="0" borderId="34" xfId="0" applyFont="1" applyFill="1" applyBorder="1" applyAlignment="1" applyProtection="1">
      <alignment horizontal="right" vertical="center"/>
    </xf>
    <xf numFmtId="0" fontId="0" fillId="0" borderId="12" xfId="0" applyBorder="1" applyAlignment="1">
      <alignment horizontal="right" vertical="center"/>
    </xf>
    <xf numFmtId="0" fontId="0" fillId="0" borderId="8" xfId="0" applyBorder="1" applyAlignment="1">
      <alignment horizontal="right" vertical="center"/>
    </xf>
    <xf numFmtId="0" fontId="17" fillId="8" borderId="18" xfId="0" applyFont="1" applyFill="1" applyBorder="1" applyAlignment="1" applyProtection="1">
      <alignment horizontal="left" vertical="center"/>
    </xf>
    <xf numFmtId="0" fontId="17" fillId="8" borderId="30" xfId="0" applyFont="1" applyFill="1" applyBorder="1" applyAlignment="1" applyProtection="1">
      <alignment horizontal="left" vertical="center"/>
    </xf>
    <xf numFmtId="0" fontId="0" fillId="0" borderId="19" xfId="0" applyBorder="1" applyAlignment="1">
      <alignment horizontal="left" vertical="center"/>
    </xf>
    <xf numFmtId="0" fontId="17" fillId="14" borderId="31" xfId="0" applyFont="1" applyFill="1" applyBorder="1" applyAlignment="1" applyProtection="1">
      <alignment horizontal="center"/>
    </xf>
    <xf numFmtId="0" fontId="17" fillId="14" borderId="32" xfId="0" applyFont="1" applyFill="1" applyBorder="1" applyAlignment="1" applyProtection="1">
      <alignment horizontal="center"/>
    </xf>
    <xf numFmtId="0" fontId="17" fillId="14" borderId="47" xfId="0" applyFont="1" applyFill="1" applyBorder="1" applyAlignment="1" applyProtection="1">
      <alignment horizontal="center"/>
    </xf>
    <xf numFmtId="0" fontId="17" fillId="14" borderId="33" xfId="0" applyFont="1" applyFill="1" applyBorder="1" applyAlignment="1" applyProtection="1">
      <alignment horizontal="center"/>
    </xf>
    <xf numFmtId="0" fontId="23" fillId="0" borderId="3" xfId="0" applyFont="1" applyBorder="1" applyAlignment="1" applyProtection="1">
      <alignment horizontal="left" vertical="center" wrapText="1"/>
    </xf>
    <xf numFmtId="0" fontId="23" fillId="0" borderId="12" xfId="0" applyFont="1" applyBorder="1" applyAlignment="1" applyProtection="1">
      <alignment horizontal="left" vertical="center"/>
    </xf>
    <xf numFmtId="0" fontId="23" fillId="0" borderId="3" xfId="0" applyFont="1" applyBorder="1" applyAlignment="1" applyProtection="1">
      <alignment horizontal="left"/>
    </xf>
    <xf numFmtId="0" fontId="23" fillId="0" borderId="12" xfId="0" applyFont="1" applyBorder="1" applyAlignment="1" applyProtection="1">
      <alignment horizontal="left"/>
    </xf>
    <xf numFmtId="0" fontId="23" fillId="0" borderId="3" xfId="0" applyFont="1" applyBorder="1" applyAlignment="1" applyProtection="1">
      <alignment horizontal="center"/>
      <protection locked="0"/>
    </xf>
    <xf numFmtId="0" fontId="23" fillId="0" borderId="12" xfId="0" applyFont="1" applyBorder="1" applyAlignment="1" applyProtection="1">
      <alignment horizontal="center"/>
      <protection locked="0"/>
    </xf>
    <xf numFmtId="0" fontId="23" fillId="0" borderId="3" xfId="0" applyFont="1" applyBorder="1" applyAlignment="1">
      <alignment wrapText="1"/>
    </xf>
    <xf numFmtId="169" fontId="23" fillId="0" borderId="3" xfId="0" applyNumberFormat="1" applyFont="1" applyBorder="1" applyAlignment="1">
      <alignment horizontal="center" vertical="center"/>
    </xf>
    <xf numFmtId="169" fontId="0" fillId="0" borderId="8" xfId="0" applyNumberFormat="1" applyBorder="1" applyAlignment="1">
      <alignment vertical="center"/>
    </xf>
    <xf numFmtId="9" fontId="48" fillId="0" borderId="3" xfId="0" applyNumberFormat="1" applyFont="1" applyFill="1" applyBorder="1" applyAlignment="1" applyProtection="1">
      <alignment horizontal="center"/>
      <protection locked="0"/>
    </xf>
    <xf numFmtId="0" fontId="22" fillId="0" borderId="8" xfId="0" applyFont="1" applyFill="1" applyBorder="1" applyAlignment="1">
      <alignment horizontal="center"/>
    </xf>
    <xf numFmtId="0" fontId="0" fillId="0" borderId="12" xfId="0" applyBorder="1" applyAlignment="1">
      <alignment horizontal="left"/>
    </xf>
    <xf numFmtId="0" fontId="23" fillId="0" borderId="6" xfId="0" applyFont="1" applyBorder="1" applyAlignment="1" applyProtection="1">
      <alignment horizontal="left"/>
    </xf>
    <xf numFmtId="0" fontId="23" fillId="0" borderId="2" xfId="0" applyFont="1" applyBorder="1" applyAlignment="1" applyProtection="1">
      <alignment horizontal="left"/>
    </xf>
    <xf numFmtId="0" fontId="23" fillId="0" borderId="3" xfId="0" applyFont="1" applyBorder="1" applyAlignment="1"/>
    <xf numFmtId="0" fontId="23" fillId="0" borderId="3" xfId="0" applyFont="1" applyBorder="1" applyAlignment="1" applyProtection="1">
      <alignment horizontal="left" wrapText="1"/>
    </xf>
    <xf numFmtId="0" fontId="17" fillId="14" borderId="13" xfId="0" applyFont="1" applyFill="1" applyBorder="1" applyAlignment="1" applyProtection="1">
      <alignment horizontal="center"/>
    </xf>
    <xf numFmtId="0" fontId="17" fillId="14" borderId="14" xfId="0" applyFont="1" applyFill="1" applyBorder="1" applyAlignment="1" applyProtection="1">
      <alignment horizontal="center"/>
    </xf>
    <xf numFmtId="0" fontId="17" fillId="14" borderId="46" xfId="0" applyFont="1" applyFill="1" applyBorder="1" applyAlignment="1" applyProtection="1">
      <alignment horizontal="center"/>
    </xf>
    <xf numFmtId="0" fontId="17" fillId="14" borderId="15" xfId="0" applyFont="1" applyFill="1" applyBorder="1" applyAlignment="1" applyProtection="1">
      <alignment horizontal="center"/>
    </xf>
    <xf numFmtId="0" fontId="4" fillId="12" borderId="1" xfId="0" applyFont="1" applyFill="1" applyBorder="1" applyAlignment="1" applyProtection="1">
      <alignment horizontal="center"/>
    </xf>
    <xf numFmtId="0" fontId="24" fillId="0" borderId="16" xfId="0" applyFont="1" applyBorder="1" applyAlignment="1" applyProtection="1">
      <alignment horizontal="center"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167" fontId="1" fillId="0" borderId="3" xfId="0" applyNumberFormat="1" applyFont="1" applyBorder="1" applyAlignment="1" applyProtection="1">
      <alignment horizontal="center" wrapText="1"/>
      <protection locked="0"/>
    </xf>
    <xf numFmtId="0" fontId="0" fillId="0" borderId="8" xfId="0" applyBorder="1" applyAlignment="1">
      <alignment horizontal="center" wrapText="1"/>
    </xf>
    <xf numFmtId="166" fontId="23" fillId="0" borderId="9" xfId="0" applyNumberFormat="1" applyFont="1" applyFill="1" applyBorder="1" applyAlignment="1" applyProtection="1">
      <alignment horizontal="distributed" vertical="distributed" wrapText="1"/>
    </xf>
    <xf numFmtId="0" fontId="23" fillId="0" borderId="4" xfId="0" applyFont="1" applyBorder="1" applyAlignment="1" applyProtection="1"/>
    <xf numFmtId="0" fontId="0" fillId="0" borderId="5" xfId="0" applyBorder="1" applyAlignment="1"/>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xf>
    <xf numFmtId="0" fontId="0" fillId="0" borderId="3"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8" fillId="0" borderId="19" xfId="0" applyFont="1" applyBorder="1" applyAlignment="1" applyProtection="1">
      <alignment horizontal="left" vertical="center"/>
    </xf>
    <xf numFmtId="0" fontId="18" fillId="0" borderId="30" xfId="0" applyFont="1" applyBorder="1" applyAlignment="1" applyProtection="1">
      <alignment horizontal="left" vertical="center"/>
    </xf>
    <xf numFmtId="0" fontId="18" fillId="0" borderId="20" xfId="0" applyFont="1" applyBorder="1" applyAlignment="1" applyProtection="1">
      <alignment horizontal="left" vertical="center"/>
    </xf>
    <xf numFmtId="0" fontId="7" fillId="0" borderId="28" xfId="0" applyFont="1" applyBorder="1" applyAlignment="1" applyProtection="1">
      <alignment horizontal="left"/>
    </xf>
    <xf numFmtId="0" fontId="7" fillId="0" borderId="45" xfId="0" applyFont="1" applyBorder="1" applyAlignment="1" applyProtection="1">
      <alignment horizontal="left"/>
    </xf>
    <xf numFmtId="0" fontId="7" fillId="0" borderId="29" xfId="0" applyFont="1" applyBorder="1" applyAlignment="1" applyProtection="1">
      <alignment horizontal="left"/>
    </xf>
    <xf numFmtId="0" fontId="2" fillId="0" borderId="0" xfId="0" applyFont="1" applyBorder="1" applyAlignment="1" applyProtection="1">
      <alignment horizontal="center"/>
    </xf>
    <xf numFmtId="0" fontId="4" fillId="14" borderId="36" xfId="0" applyFont="1" applyFill="1" applyBorder="1" applyAlignment="1" applyProtection="1">
      <alignment horizontal="center"/>
    </xf>
    <xf numFmtId="0" fontId="4" fillId="14" borderId="11" xfId="0" applyFont="1" applyFill="1" applyBorder="1" applyAlignment="1" applyProtection="1">
      <alignment horizontal="center"/>
    </xf>
    <xf numFmtId="0" fontId="4" fillId="14" borderId="6" xfId="0" applyFont="1" applyFill="1" applyBorder="1" applyAlignment="1" applyProtection="1">
      <alignment horizontal="center"/>
    </xf>
    <xf numFmtId="0" fontId="4" fillId="14" borderId="37" xfId="0" applyFont="1" applyFill="1" applyBorder="1" applyAlignment="1" applyProtection="1">
      <alignment horizontal="center"/>
    </xf>
    <xf numFmtId="0" fontId="4" fillId="12" borderId="16" xfId="0" applyFont="1" applyFill="1" applyBorder="1" applyAlignment="1" applyProtection="1">
      <alignment horizontal="center"/>
    </xf>
    <xf numFmtId="0" fontId="4" fillId="12" borderId="3" xfId="0" applyFont="1" applyFill="1" applyBorder="1" applyAlignment="1" applyProtection="1">
      <alignment horizontal="center"/>
    </xf>
    <xf numFmtId="0" fontId="4" fillId="12" borderId="9" xfId="0" applyFont="1" applyFill="1" applyBorder="1" applyAlignment="1" applyProtection="1">
      <alignment horizontal="center"/>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0" fillId="0" borderId="12" xfId="0" applyBorder="1" applyAlignment="1">
      <alignment horizontal="left" vertical="center"/>
    </xf>
    <xf numFmtId="0" fontId="75" fillId="3" borderId="66" xfId="0" applyFont="1" applyFill="1" applyBorder="1" applyAlignment="1" applyProtection="1">
      <alignment horizontal="center" vertical="center" wrapText="1"/>
      <protection locked="0"/>
    </xf>
    <xf numFmtId="0" fontId="76" fillId="0" borderId="56" xfId="0" applyFont="1" applyBorder="1" applyAlignment="1"/>
    <xf numFmtId="0" fontId="76" fillId="0" borderId="55" xfId="0" applyFont="1" applyBorder="1" applyAlignment="1"/>
    <xf numFmtId="0" fontId="0" fillId="0" borderId="3" xfId="0" applyFont="1" applyBorder="1" applyAlignment="1" applyProtection="1">
      <alignment horizontal="left"/>
    </xf>
    <xf numFmtId="0" fontId="0" fillId="0" borderId="12" xfId="0" applyFont="1" applyBorder="1" applyAlignment="1" applyProtection="1">
      <alignment horizontal="left"/>
    </xf>
    <xf numFmtId="0" fontId="0" fillId="0" borderId="8" xfId="0" applyBorder="1" applyAlignment="1">
      <alignment horizontal="left"/>
    </xf>
    <xf numFmtId="0" fontId="7" fillId="0" borderId="5" xfId="0" applyFont="1" applyBorder="1" applyAlignment="1" applyProtection="1">
      <alignment horizontal="left"/>
    </xf>
    <xf numFmtId="0" fontId="7" fillId="0" borderId="40" xfId="0" applyFont="1" applyBorder="1" applyAlignment="1" applyProtection="1">
      <alignment horizontal="left"/>
    </xf>
    <xf numFmtId="0" fontId="7" fillId="0" borderId="25" xfId="0" applyFont="1" applyBorder="1" applyAlignment="1" applyProtection="1">
      <alignment horizontal="left"/>
    </xf>
    <xf numFmtId="0" fontId="7" fillId="0" borderId="7" xfId="0" applyFont="1" applyBorder="1" applyAlignment="1" applyProtection="1"/>
    <xf numFmtId="0" fontId="7" fillId="0" borderId="2" xfId="0" applyFont="1" applyBorder="1" applyAlignment="1" applyProtection="1"/>
    <xf numFmtId="0" fontId="7" fillId="0" borderId="23" xfId="0" applyFont="1" applyBorder="1" applyAlignment="1" applyProtection="1"/>
    <xf numFmtId="0" fontId="4" fillId="0" borderId="16" xfId="0" applyFont="1" applyBorder="1" applyAlignment="1" applyProtection="1">
      <alignment horizontal="left"/>
    </xf>
    <xf numFmtId="0" fontId="4" fillId="0" borderId="1" xfId="0" applyFont="1" applyBorder="1" applyAlignment="1" applyProtection="1">
      <alignment horizontal="left"/>
    </xf>
    <xf numFmtId="0" fontId="6" fillId="0" borderId="1" xfId="0" applyFont="1" applyBorder="1" applyAlignment="1" applyProtection="1">
      <alignment horizontal="center"/>
      <protection locked="0"/>
    </xf>
    <xf numFmtId="0" fontId="6" fillId="0" borderId="3"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4" fillId="13" borderId="16" xfId="0" applyFont="1" applyFill="1" applyBorder="1" applyAlignment="1" applyProtection="1">
      <alignment horizontal="center"/>
    </xf>
    <xf numFmtId="0" fontId="4" fillId="13" borderId="1" xfId="0" applyFont="1" applyFill="1" applyBorder="1" applyAlignment="1" applyProtection="1">
      <alignment horizontal="center"/>
    </xf>
    <xf numFmtId="0" fontId="4" fillId="13" borderId="3" xfId="0" applyFont="1" applyFill="1" applyBorder="1" applyAlignment="1" applyProtection="1">
      <alignment horizontal="center"/>
    </xf>
    <xf numFmtId="0" fontId="4" fillId="13" borderId="9" xfId="0" applyFont="1" applyFill="1" applyBorder="1" applyAlignment="1" applyProtection="1">
      <alignment horizontal="center"/>
    </xf>
    <xf numFmtId="0" fontId="0" fillId="0" borderId="1" xfId="0" applyFont="1" applyBorder="1" applyAlignment="1" applyProtection="1">
      <alignment horizontal="left"/>
    </xf>
    <xf numFmtId="0" fontId="12" fillId="0" borderId="3"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3" fillId="12" borderId="13" xfId="0" applyFont="1" applyFill="1" applyBorder="1" applyAlignment="1" applyProtection="1">
      <alignment horizontal="center"/>
    </xf>
    <xf numFmtId="0" fontId="3" fillId="12" borderId="14" xfId="0" applyFont="1" applyFill="1" applyBorder="1" applyAlignment="1" applyProtection="1">
      <alignment horizontal="center"/>
    </xf>
    <xf numFmtId="0" fontId="3" fillId="12" borderId="46" xfId="0" applyFont="1" applyFill="1" applyBorder="1" applyAlignment="1" applyProtection="1">
      <alignment horizontal="center"/>
    </xf>
    <xf numFmtId="0" fontId="3" fillId="12" borderId="15" xfId="0" applyFont="1" applyFill="1" applyBorder="1" applyAlignment="1" applyProtection="1">
      <alignment horizontal="center"/>
    </xf>
    <xf numFmtId="0" fontId="5" fillId="3" borderId="0" xfId="0" applyFont="1" applyFill="1" applyBorder="1" applyAlignment="1" applyProtection="1">
      <alignment horizontal="center"/>
      <protection locked="0"/>
    </xf>
    <xf numFmtId="164" fontId="12" fillId="3" borderId="2" xfId="0" applyNumberFormat="1" applyFont="1" applyFill="1" applyBorder="1" applyAlignment="1" applyProtection="1">
      <alignment horizontal="center"/>
      <protection locked="0"/>
    </xf>
    <xf numFmtId="164" fontId="12" fillId="3" borderId="23" xfId="0" applyNumberFormat="1" applyFont="1" applyFill="1" applyBorder="1" applyAlignment="1" applyProtection="1">
      <alignment horizontal="center"/>
      <protection locked="0"/>
    </xf>
    <xf numFmtId="0" fontId="0" fillId="0" borderId="3" xfId="0" applyFont="1" applyBorder="1" applyAlignment="1" applyProtection="1">
      <alignment horizontal="left" vertical="center" wrapText="1"/>
    </xf>
    <xf numFmtId="1" fontId="45" fillId="0" borderId="3" xfId="0" applyNumberFormat="1" applyFont="1" applyFill="1" applyBorder="1" applyAlignment="1" applyProtection="1">
      <alignment horizontal="center" vertical="center" wrapText="1"/>
      <protection locked="0"/>
    </xf>
    <xf numFmtId="0" fontId="0" fillId="0" borderId="12" xfId="0" applyFont="1" applyBorder="1" applyAlignment="1">
      <alignment vertical="center"/>
    </xf>
    <xf numFmtId="0" fontId="0" fillId="0" borderId="35" xfId="0" applyFont="1" applyBorder="1" applyAlignment="1">
      <alignment vertical="center"/>
    </xf>
    <xf numFmtId="0" fontId="59" fillId="15" borderId="3" xfId="0" applyFont="1" applyFill="1" applyBorder="1" applyAlignment="1" applyProtection="1">
      <alignment horizontal="center" vertical="center" wrapText="1"/>
    </xf>
    <xf numFmtId="0" fontId="56" fillId="15" borderId="12" xfId="0" applyFont="1" applyFill="1" applyBorder="1" applyAlignment="1">
      <alignment horizontal="center" vertical="center"/>
    </xf>
    <xf numFmtId="0" fontId="56" fillId="15" borderId="8" xfId="0" applyFont="1" applyFill="1" applyBorder="1" applyAlignment="1">
      <alignment horizontal="center" vertical="center"/>
    </xf>
    <xf numFmtId="0" fontId="61" fillId="7" borderId="3" xfId="0" applyFont="1" applyFill="1" applyBorder="1" applyAlignment="1">
      <alignment horizontal="center" vertical="center" wrapText="1"/>
    </xf>
    <xf numFmtId="0" fontId="57" fillId="7" borderId="8" xfId="0" applyFont="1" applyFill="1" applyBorder="1" applyAlignment="1">
      <alignment vertical="center"/>
    </xf>
    <xf numFmtId="0" fontId="74" fillId="0" borderId="0" xfId="0" applyFont="1" applyAlignment="1">
      <alignment horizontal="left" vertical="center"/>
    </xf>
    <xf numFmtId="0" fontId="40" fillId="0" borderId="0" xfId="0" applyFont="1" applyAlignment="1"/>
    <xf numFmtId="0" fontId="74" fillId="0" borderId="0" xfId="0" applyFont="1" applyAlignment="1">
      <alignment horizontal="left" vertical="center" wrapText="1"/>
    </xf>
    <xf numFmtId="0" fontId="59" fillId="0" borderId="0" xfId="0" applyFont="1" applyBorder="1" applyAlignment="1">
      <alignment horizontal="center" vertical="center" wrapText="1"/>
    </xf>
    <xf numFmtId="0" fontId="59" fillId="15" borderId="3" xfId="0" applyFont="1" applyFill="1" applyBorder="1" applyAlignment="1">
      <alignment horizontal="center" vertical="center" wrapText="1"/>
    </xf>
    <xf numFmtId="0" fontId="40" fillId="15" borderId="12" xfId="0" applyFont="1" applyFill="1" applyBorder="1" applyAlignment="1"/>
    <xf numFmtId="0" fontId="40" fillId="15" borderId="8" xfId="0" applyFont="1" applyFill="1" applyBorder="1" applyAlignment="1"/>
    <xf numFmtId="0" fontId="61" fillId="7" borderId="6" xfId="0" applyFont="1" applyFill="1" applyBorder="1" applyAlignment="1">
      <alignment horizontal="center" vertical="center" wrapText="1"/>
    </xf>
    <xf numFmtId="0" fontId="57" fillId="7" borderId="7" xfId="0" applyFont="1" applyFill="1" applyBorder="1" applyAlignment="1">
      <alignment horizontal="center" vertical="center"/>
    </xf>
    <xf numFmtId="0" fontId="46" fillId="3" borderId="66" xfId="0" applyFont="1" applyFill="1" applyBorder="1" applyAlignment="1" applyProtection="1">
      <alignment horizontal="center" vertical="center" wrapText="1"/>
      <protection locked="0"/>
    </xf>
    <xf numFmtId="0" fontId="47" fillId="0" borderId="56" xfId="0" applyFont="1" applyBorder="1" applyAlignment="1"/>
    <xf numFmtId="0" fontId="47" fillId="0" borderId="55" xfId="0" applyFont="1" applyBorder="1" applyAlignment="1"/>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238125</xdr:colOff>
      <xdr:row>13</xdr:row>
      <xdr:rowOff>9525</xdr:rowOff>
    </xdr:from>
    <xdr:to>
      <xdr:col>6</xdr:col>
      <xdr:colOff>1257300</xdr:colOff>
      <xdr:row>28</xdr:row>
      <xdr:rowOff>152400</xdr:rowOff>
    </xdr:to>
    <xdr:sp macro="" textlink="">
      <xdr:nvSpPr>
        <xdr:cNvPr id="2" name="CaixaDeTexto 1"/>
        <xdr:cNvSpPr txBox="1"/>
      </xdr:nvSpPr>
      <xdr:spPr>
        <a:xfrm>
          <a:off x="238125" y="3352800"/>
          <a:ext cx="85153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Declaro :</a:t>
          </a:r>
        </a:p>
        <a:p>
          <a:pPr lvl="0"/>
          <a:r>
            <a:rPr lang="pt-BR" sz="1100">
              <a:solidFill>
                <a:schemeClr val="dk1"/>
              </a:solidFill>
              <a:effectLst/>
              <a:latin typeface="+mn-lt"/>
              <a:ea typeface="+mn-ea"/>
              <a:cs typeface="+mn-cs"/>
            </a:rPr>
            <a:t>1. Que li o Projeto Básico, anexo a esta solicitação de orçamento, o qual considerei conforme de modo a concordar com todo seu teor.</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2. Que o prazo de validade do presente orçamento é de 90 (noventa) dias.</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3. Que não emprego menor de 18 anos em trabalho noturno, perigoso ou insalubre e não emprega menor de 16 anos, salvo menor, a partir de 14 anos, na condição de aprendiz, nos termos do artigo 7°, XXXIII, da Constituição.</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4. Que a proposta foi elaborada de forma independente, nos termos da Instrução Normativa SLTI/MPOG nº 2, de 16 de setembro de 2009.</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5. Que não possuo, em minha cadeia produtiva, empregados executando trabalho degradante ou forçado, observando o disposto nos incisos III e IV do art. 1º e no inciso III do art. 5º da Constituição Federal;</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Em: ____/____/_____                                           ______________________________</a:t>
          </a:r>
        </a:p>
        <a:p>
          <a:r>
            <a:rPr lang="pt-BR" sz="1100">
              <a:solidFill>
                <a:schemeClr val="dk1"/>
              </a:solidFill>
              <a:effectLst/>
              <a:latin typeface="+mn-lt"/>
              <a:ea typeface="+mn-ea"/>
              <a:cs typeface="+mn-cs"/>
            </a:rPr>
            <a:t>                                                                                   Carimbo e Assinatura</a:t>
          </a:r>
        </a:p>
        <a:p>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99390" y="1530345"/>
          <a:ext cx="594420"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ilha%20agropecuarios-pleito-2019-TESTANDO-PODE%20APAGAR-DEPOI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ão"/>
      <sheetName val="Peão (Unif. EPI, Equip)"/>
      <sheetName val="Encarregado"/>
      <sheetName val="Encarregado (Unif. EPI, Equip)"/>
      <sheetName val="Tratorista"/>
      <sheetName val="Tratorista (Unif. EPI, Equip)"/>
      <sheetName val=".RESUMO."/>
    </sheetNames>
    <sheetDataSet>
      <sheetData sheetId="0" refreshError="1"/>
      <sheetData sheetId="1" refreshError="1"/>
      <sheetData sheetId="2" refreshError="1"/>
      <sheetData sheetId="3" refreshError="1"/>
      <sheetData sheetId="4" refreshError="1"/>
      <sheetData sheetId="5" refreshError="1"/>
      <sheetData sheetId="6">
        <row r="5">
          <cell r="F5">
            <v>4</v>
          </cell>
        </row>
        <row r="13">
          <cell r="F13">
            <v>1</v>
          </cell>
        </row>
        <row r="21">
          <cell r="F21">
            <v>1</v>
          </cell>
        </row>
        <row r="37">
          <cell r="F37">
            <v>6</v>
          </cell>
        </row>
      </sheetData>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G23"/>
  <sheetViews>
    <sheetView tabSelected="1" zoomScaleNormal="100" workbookViewId="0">
      <selection activeCell="B2" sqref="B2"/>
    </sheetView>
  </sheetViews>
  <sheetFormatPr defaultRowHeight="15"/>
  <cols>
    <col min="1" max="1" width="3.85546875" customWidth="1"/>
    <col min="2" max="2" width="35.28515625" bestFit="1" customWidth="1"/>
    <col min="3" max="3" width="15.85546875" bestFit="1" customWidth="1"/>
    <col min="4" max="4" width="24.85546875" bestFit="1" customWidth="1"/>
    <col min="5" max="5" width="15.42578125" customWidth="1"/>
    <col min="6" max="6" width="17.140625" customWidth="1"/>
    <col min="7" max="7" width="19.5703125" customWidth="1"/>
    <col min="8" max="8" width="3.28515625" customWidth="1"/>
    <col min="9" max="1025" width="8.7109375" customWidth="1"/>
  </cols>
  <sheetData>
    <row r="1" spans="2:7">
      <c r="B1" s="295" t="s">
        <v>278</v>
      </c>
      <c r="C1" s="296"/>
      <c r="D1" s="296"/>
      <c r="E1" s="296"/>
      <c r="F1" s="296"/>
      <c r="G1" s="297"/>
    </row>
    <row r="2" spans="2:7">
      <c r="B2" s="205" t="s">
        <v>179</v>
      </c>
      <c r="C2" s="301"/>
      <c r="D2" s="301"/>
      <c r="E2" s="205" t="s">
        <v>180</v>
      </c>
      <c r="F2" s="301"/>
      <c r="G2" s="301"/>
    </row>
    <row r="3" spans="2:7">
      <c r="B3" s="205" t="s">
        <v>181</v>
      </c>
      <c r="C3" s="301"/>
      <c r="D3" s="301"/>
      <c r="E3" s="301"/>
      <c r="F3" s="301"/>
      <c r="G3" s="205"/>
    </row>
    <row r="4" spans="2:7">
      <c r="B4" s="205" t="s">
        <v>182</v>
      </c>
      <c r="C4" s="301"/>
      <c r="D4" s="301"/>
      <c r="E4" s="301"/>
      <c r="F4" s="301"/>
      <c r="G4" s="301"/>
    </row>
    <row r="5" spans="2:7">
      <c r="B5" s="205" t="s">
        <v>183</v>
      </c>
      <c r="C5" s="301"/>
      <c r="D5" s="301"/>
      <c r="E5" s="205" t="s">
        <v>184</v>
      </c>
      <c r="F5" s="301"/>
      <c r="G5" s="301"/>
    </row>
    <row r="7" spans="2:7">
      <c r="B7" s="298"/>
      <c r="C7" s="299"/>
      <c r="D7" s="299"/>
      <c r="E7" s="299"/>
      <c r="F7" s="299"/>
      <c r="G7" s="300"/>
    </row>
    <row r="8" spans="2:7" ht="30">
      <c r="B8" s="197" t="s">
        <v>173</v>
      </c>
      <c r="C8" s="198" t="s">
        <v>174</v>
      </c>
      <c r="D8" s="197" t="s">
        <v>175</v>
      </c>
      <c r="E8" s="197" t="s">
        <v>176</v>
      </c>
      <c r="F8" s="198" t="s">
        <v>263</v>
      </c>
      <c r="G8" s="198" t="s">
        <v>178</v>
      </c>
    </row>
    <row r="9" spans="2:7" ht="30">
      <c r="B9" s="199" t="str">
        <f>'Peao-JC'!E24</f>
        <v>Peão - TRAB. AGROP. GERAL 44h - CBO 6210-05  - (JC)</v>
      </c>
      <c r="C9" s="200">
        <f>'Peao-JC'!$G$162</f>
        <v>4</v>
      </c>
      <c r="D9" s="206">
        <f>'Peao-JC'!F162</f>
        <v>3894.5588587974294</v>
      </c>
      <c r="E9" s="206">
        <f>D9*C9</f>
        <v>15578.235435189717</v>
      </c>
      <c r="F9" s="246" t="str">
        <f>'Peao-JC'!H13</f>
        <v>20</v>
      </c>
      <c r="G9" s="201">
        <f>'Peao-JC'!H168</f>
        <v>311564.70870379434</v>
      </c>
    </row>
    <row r="10" spans="2:7" ht="54" customHeight="1">
      <c r="B10" s="199" t="str">
        <f>'Encarregado-JC'!E24</f>
        <v>Encarregado - TRAB AGROP. GERAL 44h - CBO 6210-05  - (JC)</v>
      </c>
      <c r="C10" s="200">
        <f>'Encarregado-JC'!$G$162</f>
        <v>1</v>
      </c>
      <c r="D10" s="206">
        <f>'Encarregado-JC'!F162</f>
        <v>4926.1134832864373</v>
      </c>
      <c r="E10" s="206">
        <f>D10*C10</f>
        <v>4926.1134832864373</v>
      </c>
      <c r="F10" s="246" t="str">
        <f>'Encarregado-JC'!H13</f>
        <v>20</v>
      </c>
      <c r="G10" s="201">
        <f>'Encarregado-JC'!H168</f>
        <v>98522.269665728745</v>
      </c>
    </row>
    <row r="11" spans="2:7" ht="44.25" customHeight="1">
      <c r="B11" s="199" t="str">
        <f>'Tratorista-JC'!E24</f>
        <v>TRATORISTA AGRÍCOLA 44h - CBO 6410-15  - (JC)</v>
      </c>
      <c r="C11" s="200">
        <f>'Tratorista-JC'!$G$162</f>
        <v>1</v>
      </c>
      <c r="D11" s="206">
        <f>'Tratorista-JC'!F162</f>
        <v>4696.9243926748704</v>
      </c>
      <c r="E11" s="206">
        <f>D11*C11</f>
        <v>4696.9243926748704</v>
      </c>
      <c r="F11" s="246" t="str">
        <f>'Tratorista-JC'!H13</f>
        <v>20</v>
      </c>
      <c r="G11" s="201">
        <f>'Tratorista-JC'!H168</f>
        <v>93938.487853497412</v>
      </c>
    </row>
    <row r="12" spans="2:7" ht="18.75" customHeight="1">
      <c r="B12" s="252" t="s">
        <v>177</v>
      </c>
      <c r="C12" s="253">
        <f>SUM(C9:C11)</f>
        <v>6</v>
      </c>
      <c r="D12" s="252"/>
      <c r="E12" s="251">
        <f>SUM(E9:E11)</f>
        <v>25201.273311151028</v>
      </c>
      <c r="F12" s="251"/>
      <c r="G12" s="251">
        <f>SUM(G9:G11)</f>
        <v>504025.46622302046</v>
      </c>
    </row>
    <row r="13" spans="2:7" ht="12" customHeight="1"/>
    <row r="15" spans="2:7">
      <c r="B15" s="294"/>
      <c r="C15" s="294"/>
      <c r="D15" s="294"/>
      <c r="E15" s="294"/>
      <c r="F15" s="294"/>
      <c r="G15" s="294"/>
    </row>
    <row r="17" spans="4:4">
      <c r="D17" s="202"/>
    </row>
    <row r="18" spans="4:4">
      <c r="D18" s="202"/>
    </row>
    <row r="19" spans="4:4" ht="11.45" customHeight="1">
      <c r="D19" s="202"/>
    </row>
    <row r="23" spans="4:4" ht="11.45" customHeight="1"/>
  </sheetData>
  <mergeCells count="9">
    <mergeCell ref="B15:G15"/>
    <mergeCell ref="B1:G1"/>
    <mergeCell ref="B7:G7"/>
    <mergeCell ref="C3:F3"/>
    <mergeCell ref="C4:G4"/>
    <mergeCell ref="C5:D5"/>
    <mergeCell ref="F5:G5"/>
    <mergeCell ref="F2:G2"/>
    <mergeCell ref="C2:D2"/>
  </mergeCells>
  <printOptions horizontalCentered="1"/>
  <pageMargins left="0.11811023622047245" right="0.11811023622047245" top="0.11811023622047245" bottom="0.31496062992125984" header="0.31496062992125984" footer="0.11811023622047245"/>
  <pageSetup paperSize="9" scale="67" orientation="portrait" r:id="rId1"/>
  <headerFooter>
    <oddFooter>&amp;C&amp;"Calibri,Negrito"&amp;14&amp;A » Página -&amp;P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ML169"/>
  <sheetViews>
    <sheetView zoomScale="110" zoomScaleNormal="110" workbookViewId="0">
      <selection activeCell="E35" sqref="E35"/>
    </sheetView>
  </sheetViews>
  <sheetFormatPr defaultRowHeight="15"/>
  <cols>
    <col min="1" max="1" width="9.140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515" t="s">
        <v>69</v>
      </c>
      <c r="C1" s="515"/>
      <c r="D1" s="515"/>
      <c r="E1" s="515"/>
      <c r="F1" s="515"/>
      <c r="G1" s="515"/>
      <c r="H1" s="515"/>
    </row>
    <row r="2" spans="2:9" customFormat="1" ht="18.75">
      <c r="B2" s="551" t="s">
        <v>0</v>
      </c>
      <c r="C2" s="552"/>
      <c r="D2" s="552"/>
      <c r="E2" s="552"/>
      <c r="F2" s="552"/>
      <c r="G2" s="553"/>
      <c r="H2" s="554"/>
    </row>
    <row r="3" spans="2:9" customFormat="1" ht="15" customHeight="1">
      <c r="B3" s="15" t="s">
        <v>1</v>
      </c>
      <c r="C3" s="555"/>
      <c r="D3" s="555"/>
      <c r="E3" s="179"/>
      <c r="F3" s="16" t="s">
        <v>2</v>
      </c>
      <c r="G3" s="16"/>
      <c r="H3" s="17"/>
    </row>
    <row r="4" spans="2:9" customFormat="1" ht="15" customHeight="1">
      <c r="B4" s="15" t="s">
        <v>3</v>
      </c>
      <c r="C4" s="556">
        <f ca="1">NOW()</f>
        <v>43791.380239351849</v>
      </c>
      <c r="D4" s="556"/>
      <c r="E4" s="556"/>
      <c r="F4" s="556"/>
      <c r="G4" s="556"/>
      <c r="H4" s="557"/>
    </row>
    <row r="5" spans="2:9" customFormat="1" ht="15" customHeight="1">
      <c r="B5" s="543" t="s">
        <v>4</v>
      </c>
      <c r="C5" s="544"/>
      <c r="D5" s="544"/>
      <c r="E5" s="544"/>
      <c r="F5" s="544"/>
      <c r="G5" s="545"/>
      <c r="H5" s="546"/>
      <c r="I5" s="5"/>
    </row>
    <row r="6" spans="2:9" customFormat="1">
      <c r="B6" s="538" t="s">
        <v>5</v>
      </c>
      <c r="C6" s="539"/>
      <c r="D6" s="540"/>
      <c r="E6" s="540"/>
      <c r="F6" s="540"/>
      <c r="G6" s="541"/>
      <c r="H6" s="542"/>
      <c r="I6" s="2"/>
    </row>
    <row r="7" spans="2:9" customFormat="1" ht="15" customHeight="1">
      <c r="B7" s="538" t="s">
        <v>6</v>
      </c>
      <c r="C7" s="539"/>
      <c r="D7" s="540"/>
      <c r="E7" s="540"/>
      <c r="F7" s="540"/>
      <c r="G7" s="541"/>
      <c r="H7" s="542"/>
      <c r="I7" s="3"/>
    </row>
    <row r="8" spans="2:9" customFormat="1" ht="15" customHeight="1">
      <c r="B8" s="538" t="s">
        <v>7</v>
      </c>
      <c r="C8" s="539"/>
      <c r="D8" s="539"/>
      <c r="E8" s="177"/>
      <c r="F8" s="247">
        <v>2</v>
      </c>
      <c r="G8" s="105"/>
      <c r="H8" s="196" t="str">
        <f>IF(F8=1,"Lucro Real",IF(F8=2,"Lucro Presumido",IF(F8=3,"SIMPLES-Anexo III",IF(F8=4,"SIMPLES-Anexo IV","RT Inválido"))))</f>
        <v>Lucro Presumido</v>
      </c>
      <c r="I8" s="3"/>
    </row>
    <row r="9" spans="2:9" customFormat="1">
      <c r="B9" s="543" t="s">
        <v>8</v>
      </c>
      <c r="C9" s="544"/>
      <c r="D9" s="544"/>
      <c r="E9" s="544"/>
      <c r="F9" s="544"/>
      <c r="G9" s="545"/>
      <c r="H9" s="546"/>
      <c r="I9" s="3"/>
    </row>
    <row r="10" spans="2:9" customFormat="1">
      <c r="B10" s="14" t="s">
        <v>9</v>
      </c>
      <c r="C10" s="547" t="s">
        <v>10</v>
      </c>
      <c r="D10" s="547"/>
      <c r="E10" s="547"/>
      <c r="F10" s="547"/>
      <c r="G10" s="178"/>
      <c r="H10" s="18"/>
      <c r="I10" s="3"/>
    </row>
    <row r="11" spans="2:9" customFormat="1">
      <c r="B11" s="14" t="s">
        <v>11</v>
      </c>
      <c r="C11" s="529" t="s">
        <v>12</v>
      </c>
      <c r="D11" s="529"/>
      <c r="E11" s="178"/>
      <c r="F11" s="548" t="s">
        <v>185</v>
      </c>
      <c r="G11" s="549"/>
      <c r="H11" s="550"/>
    </row>
    <row r="12" spans="2:9" customFormat="1" ht="41.25" customHeight="1">
      <c r="B12" s="19" t="s">
        <v>13</v>
      </c>
      <c r="C12" s="558" t="s">
        <v>68</v>
      </c>
      <c r="D12" s="508"/>
      <c r="E12" s="559" t="s">
        <v>272</v>
      </c>
      <c r="F12" s="560"/>
      <c r="G12" s="560"/>
      <c r="H12" s="561"/>
    </row>
    <row r="13" spans="2:9" customFormat="1" ht="18.75">
      <c r="B13" s="14" t="s">
        <v>14</v>
      </c>
      <c r="C13" s="529" t="s">
        <v>15</v>
      </c>
      <c r="D13" s="530"/>
      <c r="E13" s="530"/>
      <c r="F13" s="530"/>
      <c r="G13" s="531"/>
      <c r="H13" s="291" t="s">
        <v>186</v>
      </c>
    </row>
    <row r="14" spans="2:9" customFormat="1">
      <c r="B14" s="20" t="s">
        <v>16</v>
      </c>
      <c r="C14" s="532" t="s">
        <v>17</v>
      </c>
      <c r="D14" s="532"/>
      <c r="E14" s="532"/>
      <c r="F14" s="532"/>
      <c r="G14" s="533"/>
      <c r="H14" s="534"/>
    </row>
    <row r="15" spans="2:9" customFormat="1">
      <c r="B15" s="21"/>
      <c r="C15" s="535" t="s">
        <v>18</v>
      </c>
      <c r="D15" s="535"/>
      <c r="E15" s="535"/>
      <c r="F15" s="535"/>
      <c r="G15" s="536"/>
      <c r="H15" s="537"/>
    </row>
    <row r="16" spans="2:9" customFormat="1">
      <c r="B16" s="20" t="s">
        <v>19</v>
      </c>
      <c r="C16" s="532" t="s">
        <v>20</v>
      </c>
      <c r="D16" s="532"/>
      <c r="E16" s="532"/>
      <c r="F16" s="532"/>
      <c r="G16" s="533"/>
      <c r="H16" s="534"/>
    </row>
    <row r="17" spans="1:1026" ht="15.75" thickBot="1">
      <c r="A17"/>
      <c r="B17" s="22"/>
      <c r="C17" s="512" t="s">
        <v>21</v>
      </c>
      <c r="D17" s="512"/>
      <c r="E17" s="512"/>
      <c r="F17" s="512"/>
      <c r="G17" s="513"/>
      <c r="H17" s="514"/>
      <c r="I17"/>
    </row>
    <row r="18" spans="1:1026" ht="12" customHeight="1" thickBot="1">
      <c r="A18"/>
      <c r="B18" s="515"/>
      <c r="C18" s="515"/>
      <c r="D18" s="515"/>
      <c r="E18" s="515"/>
      <c r="F18" s="515"/>
      <c r="G18" s="515"/>
      <c r="H18" s="515"/>
      <c r="I18"/>
    </row>
    <row r="19" spans="1:1026" ht="23.25" customHeight="1">
      <c r="A19"/>
      <c r="B19" s="316" t="s">
        <v>129</v>
      </c>
      <c r="C19" s="317"/>
      <c r="D19" s="317"/>
      <c r="E19" s="317"/>
      <c r="F19" s="317"/>
      <c r="G19" s="317"/>
      <c r="H19" s="318"/>
      <c r="I19"/>
    </row>
    <row r="20" spans="1:1026">
      <c r="A20"/>
      <c r="B20" s="516" t="s">
        <v>22</v>
      </c>
      <c r="C20" s="517"/>
      <c r="D20" s="517"/>
      <c r="E20" s="517"/>
      <c r="F20" s="517"/>
      <c r="G20" s="518"/>
      <c r="H20" s="519"/>
      <c r="I20"/>
    </row>
    <row r="21" spans="1:1026">
      <c r="A21"/>
      <c r="B21" s="520" t="s">
        <v>23</v>
      </c>
      <c r="C21" s="492"/>
      <c r="D21" s="492"/>
      <c r="E21" s="492"/>
      <c r="F21" s="492"/>
      <c r="G21" s="521"/>
      <c r="H21" s="522"/>
      <c r="I21"/>
    </row>
    <row r="22" spans="1:1026" ht="18" customHeight="1">
      <c r="A22"/>
      <c r="B22" s="523" t="s">
        <v>24</v>
      </c>
      <c r="C22" s="325"/>
      <c r="D22" s="325"/>
      <c r="E22" s="325"/>
      <c r="F22" s="325"/>
      <c r="G22" s="325"/>
      <c r="H22" s="524"/>
      <c r="I22"/>
    </row>
    <row r="23" spans="1:1026" ht="30.75" thickBot="1">
      <c r="A23"/>
      <c r="B23" s="19">
        <v>1</v>
      </c>
      <c r="C23" s="324" t="s">
        <v>25</v>
      </c>
      <c r="D23" s="325"/>
      <c r="E23" s="501"/>
      <c r="F23" s="501"/>
      <c r="G23" s="502"/>
      <c r="H23" s="226" t="s">
        <v>274</v>
      </c>
      <c r="I23"/>
    </row>
    <row r="24" spans="1:1026" ht="16.5" customHeight="1" thickBot="1">
      <c r="A24"/>
      <c r="B24" s="19">
        <v>2</v>
      </c>
      <c r="C24" s="324" t="s">
        <v>148</v>
      </c>
      <c r="D24" s="525"/>
      <c r="E24" s="526" t="s">
        <v>275</v>
      </c>
      <c r="F24" s="527"/>
      <c r="G24" s="527"/>
      <c r="H24" s="528"/>
      <c r="I24"/>
      <c r="K24" s="155"/>
    </row>
    <row r="25" spans="1:1026" ht="16.5" customHeight="1" thickBot="1">
      <c r="A25"/>
      <c r="B25" s="19">
        <v>3</v>
      </c>
      <c r="C25" s="503" t="s">
        <v>161</v>
      </c>
      <c r="D25" s="504"/>
      <c r="E25" s="244">
        <v>1393.63</v>
      </c>
      <c r="F25" s="227">
        <f>ROUND(30/6*44,2)</f>
        <v>220</v>
      </c>
      <c r="G25" s="228" t="s">
        <v>162</v>
      </c>
      <c r="H25" s="229">
        <f>ROUND(E25/220*ROUND(F25,2),2)</f>
        <v>1393.63</v>
      </c>
      <c r="I25"/>
      <c r="J25" s="155"/>
      <c r="K25" s="155"/>
    </row>
    <row r="26" spans="1:1026" ht="16.5" customHeight="1">
      <c r="A26"/>
      <c r="B26" s="19">
        <v>4</v>
      </c>
      <c r="C26" s="505" t="s">
        <v>187</v>
      </c>
      <c r="D26" s="506"/>
      <c r="E26" s="506"/>
      <c r="F26" s="506"/>
      <c r="G26" s="507"/>
      <c r="H26" s="203">
        <v>998</v>
      </c>
      <c r="I26"/>
    </row>
    <row r="27" spans="1:1026" ht="16.5" customHeight="1">
      <c r="A27"/>
      <c r="B27" s="19">
        <v>5</v>
      </c>
      <c r="C27" s="324" t="s">
        <v>26</v>
      </c>
      <c r="D27" s="325"/>
      <c r="E27" s="325"/>
      <c r="F27" s="325"/>
      <c r="G27" s="508"/>
      <c r="H27" s="230">
        <v>43497</v>
      </c>
      <c r="I27"/>
    </row>
    <row r="28" spans="1:1026" ht="16.5" customHeight="1" thickBot="1">
      <c r="A28"/>
      <c r="B28" s="109" t="s">
        <v>27</v>
      </c>
      <c r="C28" s="509" t="s">
        <v>28</v>
      </c>
      <c r="D28" s="509"/>
      <c r="E28" s="509"/>
      <c r="F28" s="509"/>
      <c r="G28" s="510"/>
      <c r="H28" s="511"/>
      <c r="I28"/>
    </row>
    <row r="29" spans="1:1026" ht="18.75" customHeight="1" thickBot="1">
      <c r="A29"/>
      <c r="B29" s="6"/>
      <c r="C29" s="7"/>
      <c r="D29" s="7"/>
      <c r="E29" s="7"/>
      <c r="F29" s="7"/>
      <c r="G29" s="7"/>
      <c r="H29" s="7"/>
      <c r="I29"/>
    </row>
    <row r="30" spans="1:1026" ht="15.75">
      <c r="A30"/>
      <c r="B30" s="488" t="s">
        <v>29</v>
      </c>
      <c r="C30" s="489"/>
      <c r="D30" s="489" t="s">
        <v>30</v>
      </c>
      <c r="E30" s="489"/>
      <c r="F30" s="489"/>
      <c r="G30" s="490"/>
      <c r="H30" s="491"/>
      <c r="I30"/>
    </row>
    <row r="31" spans="1:1026">
      <c r="A31"/>
      <c r="B31" s="180">
        <v>1</v>
      </c>
      <c r="C31" s="492" t="s">
        <v>31</v>
      </c>
      <c r="D31" s="492"/>
      <c r="E31" s="492"/>
      <c r="F31" s="492"/>
      <c r="G31" s="181"/>
      <c r="H31" s="182" t="s">
        <v>32</v>
      </c>
      <c r="I31"/>
    </row>
    <row r="32" spans="1:1026" s="25" customFormat="1" ht="15" customHeight="1">
      <c r="A32" s="24"/>
      <c r="B32" s="26" t="s">
        <v>9</v>
      </c>
      <c r="C32" s="474" t="s">
        <v>33</v>
      </c>
      <c r="D32" s="475"/>
      <c r="E32" s="475"/>
      <c r="F32" s="475"/>
      <c r="G32" s="339"/>
      <c r="H32" s="27">
        <f>H25</f>
        <v>1393.63</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493" t="s">
        <v>11</v>
      </c>
      <c r="C33" s="494" t="s">
        <v>34</v>
      </c>
      <c r="D33" s="474" t="s">
        <v>35</v>
      </c>
      <c r="E33" s="339"/>
      <c r="F33" s="496">
        <f>H32</f>
        <v>1393.63</v>
      </c>
      <c r="G33" s="497"/>
      <c r="H33" s="498">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493"/>
      <c r="C34" s="495"/>
      <c r="D34" s="499" t="s">
        <v>36</v>
      </c>
      <c r="E34" s="500"/>
      <c r="F34" s="481">
        <v>0</v>
      </c>
      <c r="G34" s="482"/>
      <c r="H34" s="498"/>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5.75" customHeight="1">
      <c r="A35" s="24"/>
      <c r="B35" s="153" t="s">
        <v>13</v>
      </c>
      <c r="C35" s="474" t="s">
        <v>189</v>
      </c>
      <c r="D35" s="483"/>
      <c r="E35" s="154">
        <v>0.2</v>
      </c>
      <c r="F35" s="231" t="s">
        <v>188</v>
      </c>
      <c r="G35" s="232">
        <v>0.2</v>
      </c>
      <c r="H35" s="27">
        <f>$G$35*H26</f>
        <v>199.60000000000002</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2" customHeight="1">
      <c r="A36" s="24"/>
      <c r="B36" s="26" t="s">
        <v>14</v>
      </c>
      <c r="C36" s="484" t="s">
        <v>37</v>
      </c>
      <c r="D36" s="485"/>
      <c r="E36" s="485"/>
      <c r="F36" s="475"/>
      <c r="G36" s="339"/>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38</v>
      </c>
      <c r="C37" s="486" t="s">
        <v>149</v>
      </c>
      <c r="D37" s="392"/>
      <c r="E37" s="392"/>
      <c r="F37" s="392"/>
      <c r="G37" s="392"/>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27.75" customHeight="1">
      <c r="A38" s="24"/>
      <c r="B38" s="213" t="s">
        <v>40</v>
      </c>
      <c r="C38" s="487" t="s">
        <v>192</v>
      </c>
      <c r="D38" s="475"/>
      <c r="E38" s="475"/>
      <c r="F38" s="475"/>
      <c r="G38" s="339"/>
      <c r="H38" s="30">
        <f>((((H32+H35)/220)*1.5)*4)*0.7222</f>
        <v>31.380837436363631</v>
      </c>
      <c r="J38" s="245"/>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13" t="s">
        <v>41</v>
      </c>
      <c r="C39" s="474" t="s">
        <v>39</v>
      </c>
      <c r="D39" s="475"/>
      <c r="E39" s="475"/>
      <c r="F39" s="475"/>
      <c r="G39" s="339"/>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29.25" customHeight="1">
      <c r="A40" s="24"/>
      <c r="B40" s="213" t="s">
        <v>43</v>
      </c>
      <c r="C40" s="472" t="s">
        <v>191</v>
      </c>
      <c r="D40" s="473"/>
      <c r="E40" s="473"/>
      <c r="F40" s="473"/>
      <c r="G40" s="350"/>
      <c r="H40" s="30">
        <f>((((H32+H35)/220)*8)*2)*0.8888</f>
        <v>102.9863872</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190</v>
      </c>
      <c r="C41" s="474" t="s">
        <v>42</v>
      </c>
      <c r="D41" s="475"/>
      <c r="E41" s="475"/>
      <c r="F41" s="475"/>
      <c r="G41" s="339"/>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27.75" customHeight="1">
      <c r="A42" s="24"/>
      <c r="B42" s="213" t="s">
        <v>259</v>
      </c>
      <c r="C42" s="478" t="s">
        <v>193</v>
      </c>
      <c r="D42" s="392"/>
      <c r="E42" s="392"/>
      <c r="F42" s="392"/>
      <c r="G42" s="339"/>
      <c r="H42" s="30">
        <f>((H38+H40)/25)*5</f>
        <v>26.873444927272729</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213" t="s">
        <v>260</v>
      </c>
      <c r="C43" s="214" t="s">
        <v>44</v>
      </c>
      <c r="D43" s="476"/>
      <c r="E43" s="477"/>
      <c r="F43" s="477"/>
      <c r="G43" s="339"/>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213"/>
      <c r="C44" s="214"/>
      <c r="D44" s="476"/>
      <c r="E44" s="477"/>
      <c r="F44" s="477"/>
      <c r="G44" s="339"/>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213"/>
      <c r="C45" s="214"/>
      <c r="D45" s="476"/>
      <c r="E45" s="477"/>
      <c r="F45" s="477"/>
      <c r="G45" s="339"/>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65" t="s">
        <v>96</v>
      </c>
      <c r="C46" s="466"/>
      <c r="D46" s="466"/>
      <c r="E46" s="466"/>
      <c r="F46" s="466"/>
      <c r="G46" s="467"/>
      <c r="H46" s="46">
        <f>SUM(H32:H45)</f>
        <v>1754.4706695636364</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68" t="s">
        <v>45</v>
      </c>
      <c r="C48" s="469"/>
      <c r="D48" s="469" t="s">
        <v>70</v>
      </c>
      <c r="E48" s="469"/>
      <c r="F48" s="469"/>
      <c r="G48" s="470"/>
      <c r="H48" s="471"/>
      <c r="I48"/>
    </row>
    <row r="49" spans="1:1026" ht="37.5" customHeight="1">
      <c r="B49" s="397" t="s">
        <v>71</v>
      </c>
      <c r="C49" s="398"/>
      <c r="D49" s="407" t="s">
        <v>85</v>
      </c>
      <c r="E49" s="407"/>
      <c r="F49" s="398"/>
      <c r="G49" s="398"/>
      <c r="H49" s="408"/>
      <c r="I49"/>
    </row>
    <row r="50" spans="1:1026" ht="15.75">
      <c r="B50" s="84"/>
      <c r="C50" s="321" t="s">
        <v>74</v>
      </c>
      <c r="D50" s="322"/>
      <c r="E50" s="322"/>
      <c r="F50" s="322"/>
      <c r="G50" s="323"/>
      <c r="H50" s="85" t="s">
        <v>76</v>
      </c>
      <c r="I50"/>
    </row>
    <row r="51" spans="1:1026" s="75" customFormat="1" ht="19.5" customHeight="1">
      <c r="A51" s="73"/>
      <c r="B51" s="74" t="s">
        <v>9</v>
      </c>
      <c r="C51" s="455" t="s">
        <v>72</v>
      </c>
      <c r="D51" s="456"/>
      <c r="E51" s="350"/>
      <c r="F51" s="457">
        <f>ROUND(1/12,4)</f>
        <v>8.3299999999999999E-2</v>
      </c>
      <c r="G51" s="350"/>
      <c r="H51" s="292">
        <f>H46*F51</f>
        <v>146.1474067746509</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455" t="s">
        <v>73</v>
      </c>
      <c r="D52" s="456"/>
      <c r="E52" s="350"/>
      <c r="F52" s="479">
        <v>3.0249999999999999E-2</v>
      </c>
      <c r="G52" s="480"/>
      <c r="H52" s="292">
        <f>H46*F52</f>
        <v>53.0727377543</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462" t="s">
        <v>164</v>
      </c>
      <c r="C53" s="463"/>
      <c r="D53" s="463"/>
      <c r="E53" s="463"/>
      <c r="F53" s="463"/>
      <c r="G53" s="464"/>
      <c r="H53" s="158">
        <f>SUM(H51:H52)</f>
        <v>199.2201445289509</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6" t="s">
        <v>13</v>
      </c>
      <c r="C54" s="173" t="s">
        <v>165</v>
      </c>
      <c r="D54" s="174"/>
      <c r="E54" s="176"/>
      <c r="F54" s="157"/>
      <c r="G54" s="128">
        <f>F67</f>
        <v>0.36800000000000005</v>
      </c>
      <c r="H54" s="111">
        <f>G54*H53</f>
        <v>73.313013186653933</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431" t="s">
        <v>94</v>
      </c>
      <c r="C55" s="432"/>
      <c r="D55" s="432"/>
      <c r="E55" s="432"/>
      <c r="F55" s="432"/>
      <c r="G55" s="308"/>
      <c r="H55" s="86">
        <f>SUM(H53:H54)</f>
        <v>272.53315771560483</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397" t="s">
        <v>77</v>
      </c>
      <c r="C57" s="398"/>
      <c r="D57" s="407" t="s">
        <v>78</v>
      </c>
      <c r="E57" s="407"/>
      <c r="F57" s="398"/>
      <c r="G57" s="398"/>
      <c r="H57" s="408"/>
      <c r="I57"/>
    </row>
    <row r="58" spans="1:1026" ht="15.75">
      <c r="B58" s="87"/>
      <c r="C58" s="321" t="s">
        <v>74</v>
      </c>
      <c r="D58" s="392"/>
      <c r="E58" s="339"/>
      <c r="F58" s="321" t="s">
        <v>75</v>
      </c>
      <c r="G58" s="339"/>
      <c r="H58" s="88" t="s">
        <v>76</v>
      </c>
      <c r="I58"/>
    </row>
    <row r="59" spans="1:1026" s="75" customFormat="1" ht="17.25" customHeight="1">
      <c r="A59" s="73"/>
      <c r="B59" s="74" t="s">
        <v>9</v>
      </c>
      <c r="C59" s="455" t="s">
        <v>57</v>
      </c>
      <c r="D59" s="456"/>
      <c r="E59" s="339"/>
      <c r="F59" s="457">
        <v>0.2</v>
      </c>
      <c r="G59" s="308"/>
      <c r="H59" s="112">
        <f>ROUND($H$46*F59,2)</f>
        <v>350.89</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7.25" customHeight="1">
      <c r="A60" s="73"/>
      <c r="B60" s="74" t="s">
        <v>11</v>
      </c>
      <c r="C60" s="455" t="s">
        <v>79</v>
      </c>
      <c r="D60" s="456"/>
      <c r="E60" s="339"/>
      <c r="F60" s="457">
        <v>2.5000000000000001E-2</v>
      </c>
      <c r="G60" s="308"/>
      <c r="H60" s="112">
        <f t="shared" ref="H60:H66" si="0">ROUND($H$46*F60,2)</f>
        <v>43.86</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7.25" customHeight="1">
      <c r="A61" s="73"/>
      <c r="B61" s="74" t="s">
        <v>13</v>
      </c>
      <c r="C61" s="455" t="s">
        <v>84</v>
      </c>
      <c r="D61" s="456"/>
      <c r="E61" s="339"/>
      <c r="F61" s="461">
        <v>0.03</v>
      </c>
      <c r="G61" s="445"/>
      <c r="H61" s="112">
        <f t="shared" si="0"/>
        <v>52.63</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7.25" customHeight="1">
      <c r="A62" s="73"/>
      <c r="B62" s="74" t="s">
        <v>14</v>
      </c>
      <c r="C62" s="455" t="s">
        <v>80</v>
      </c>
      <c r="D62" s="456"/>
      <c r="E62" s="339"/>
      <c r="F62" s="457">
        <v>1.4999999999999999E-2</v>
      </c>
      <c r="G62" s="308"/>
      <c r="H62" s="112">
        <f t="shared" si="0"/>
        <v>26.32</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7.25" customHeight="1">
      <c r="A63" s="73"/>
      <c r="B63" s="74" t="s">
        <v>38</v>
      </c>
      <c r="C63" s="455" t="s">
        <v>81</v>
      </c>
      <c r="D63" s="456"/>
      <c r="E63" s="339"/>
      <c r="F63" s="457">
        <v>0.01</v>
      </c>
      <c r="G63" s="308"/>
      <c r="H63" s="112">
        <f t="shared" si="0"/>
        <v>17.54</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7.25" customHeight="1">
      <c r="A64" s="73"/>
      <c r="B64" s="74" t="s">
        <v>40</v>
      </c>
      <c r="C64" s="455" t="s">
        <v>58</v>
      </c>
      <c r="D64" s="456"/>
      <c r="E64" s="339"/>
      <c r="F64" s="457">
        <v>6.0000000000000001E-3</v>
      </c>
      <c r="G64" s="308"/>
      <c r="H64" s="112">
        <f t="shared" si="0"/>
        <v>10.53</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7.25" customHeight="1">
      <c r="A65" s="73"/>
      <c r="B65" s="74" t="s">
        <v>41</v>
      </c>
      <c r="C65" s="455" t="s">
        <v>82</v>
      </c>
      <c r="D65" s="456"/>
      <c r="E65" s="339"/>
      <c r="F65" s="457">
        <v>2E-3</v>
      </c>
      <c r="G65" s="308"/>
      <c r="H65" s="112">
        <f t="shared" si="0"/>
        <v>3.51</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7.25" customHeight="1">
      <c r="A66" s="73"/>
      <c r="B66" s="74" t="s">
        <v>43</v>
      </c>
      <c r="C66" s="455" t="s">
        <v>83</v>
      </c>
      <c r="D66" s="456"/>
      <c r="E66" s="339"/>
      <c r="F66" s="457">
        <v>0.08</v>
      </c>
      <c r="G66" s="308"/>
      <c r="H66" s="112">
        <f t="shared" si="0"/>
        <v>140.36000000000001</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58" t="s">
        <v>163</v>
      </c>
      <c r="C67" s="459"/>
      <c r="D67" s="459"/>
      <c r="E67" s="308"/>
      <c r="F67" s="460">
        <f>SUM(F59:G66)</f>
        <v>0.36800000000000005</v>
      </c>
      <c r="G67" s="308"/>
      <c r="H67" s="113">
        <f>SUM(H59:H66)</f>
        <v>645.64</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397" t="s">
        <v>86</v>
      </c>
      <c r="C69" s="398"/>
      <c r="D69" s="407" t="s">
        <v>87</v>
      </c>
      <c r="E69" s="407"/>
      <c r="F69" s="398"/>
      <c r="G69" s="398"/>
      <c r="H69" s="408"/>
      <c r="I69"/>
    </row>
    <row r="70" spans="1:1026" ht="15.75">
      <c r="B70" s="87"/>
      <c r="C70" s="321" t="s">
        <v>74</v>
      </c>
      <c r="D70" s="392"/>
      <c r="E70" s="392"/>
      <c r="F70" s="392"/>
      <c r="G70" s="339"/>
      <c r="H70" s="88" t="s">
        <v>76</v>
      </c>
      <c r="I70"/>
    </row>
    <row r="71" spans="1:1026" s="142" customFormat="1" ht="16.5" customHeight="1">
      <c r="A71" s="141"/>
      <c r="B71" s="438" t="s">
        <v>9</v>
      </c>
      <c r="C71" s="449" t="s">
        <v>195</v>
      </c>
      <c r="D71" s="443" t="s">
        <v>171</v>
      </c>
      <c r="E71" s="350"/>
      <c r="F71" s="451">
        <f>H25</f>
        <v>1393.63</v>
      </c>
      <c r="G71" s="452"/>
      <c r="H71" s="446">
        <f>IF(F72&lt;&gt;0,ROUND(((F72*F73)*2)-(F71*0.06),2),0)</f>
        <v>76.38</v>
      </c>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row>
    <row r="72" spans="1:1026" s="142" customFormat="1" ht="16.5" customHeight="1">
      <c r="A72" s="141"/>
      <c r="B72" s="438"/>
      <c r="C72" s="450"/>
      <c r="D72" s="443" t="s">
        <v>46</v>
      </c>
      <c r="E72" s="350"/>
      <c r="F72" s="453">
        <v>25</v>
      </c>
      <c r="G72" s="452"/>
      <c r="H72" s="446"/>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row>
    <row r="73" spans="1:1026" s="142" customFormat="1" ht="16.5" customHeight="1">
      <c r="A73" s="141"/>
      <c r="B73" s="438"/>
      <c r="C73" s="450"/>
      <c r="D73" s="443" t="s">
        <v>47</v>
      </c>
      <c r="E73" s="350"/>
      <c r="F73" s="454">
        <v>3.2</v>
      </c>
      <c r="G73" s="452"/>
      <c r="H73" s="446"/>
      <c r="I73" s="143"/>
      <c r="J73" s="144"/>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row>
    <row r="74" spans="1:1026" s="142" customFormat="1" ht="16.5" customHeight="1">
      <c r="A74" s="141"/>
      <c r="B74" s="438" t="s">
        <v>11</v>
      </c>
      <c r="C74" s="442" t="s">
        <v>48</v>
      </c>
      <c r="D74" s="443" t="s">
        <v>166</v>
      </c>
      <c r="E74" s="350"/>
      <c r="F74" s="444">
        <v>0</v>
      </c>
      <c r="G74" s="445"/>
      <c r="H74" s="446">
        <f>ROUND(F74-(F74*F76),2)</f>
        <v>0</v>
      </c>
      <c r="J74" s="144"/>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row>
    <row r="75" spans="1:1026" s="142" customFormat="1" ht="16.5" customHeight="1">
      <c r="A75" s="141"/>
      <c r="B75" s="438"/>
      <c r="C75" s="442"/>
      <c r="D75" s="443" t="s">
        <v>49</v>
      </c>
      <c r="E75" s="350"/>
      <c r="F75" s="447">
        <v>0</v>
      </c>
      <c r="G75" s="445"/>
      <c r="H75" s="446"/>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row>
    <row r="76" spans="1:1026" s="142" customFormat="1" ht="16.5" customHeight="1">
      <c r="A76" s="141"/>
      <c r="B76" s="438"/>
      <c r="C76" s="442"/>
      <c r="D76" s="425" t="s">
        <v>50</v>
      </c>
      <c r="E76" s="350"/>
      <c r="F76" s="448">
        <v>0</v>
      </c>
      <c r="G76" s="445"/>
      <c r="H76" s="446"/>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row>
    <row r="77" spans="1:1026" s="142" customFormat="1" ht="16.5" customHeight="1">
      <c r="A77" s="141"/>
      <c r="B77" s="186" t="s">
        <v>13</v>
      </c>
      <c r="C77" s="425" t="s">
        <v>51</v>
      </c>
      <c r="D77" s="437"/>
      <c r="E77" s="437"/>
      <c r="F77" s="437"/>
      <c r="G77" s="350"/>
      <c r="H77" s="127">
        <v>0</v>
      </c>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row>
    <row r="78" spans="1:1026" s="142" customFormat="1" ht="16.5" customHeight="1">
      <c r="A78" s="141"/>
      <c r="B78" s="186" t="s">
        <v>14</v>
      </c>
      <c r="C78" s="425" t="s">
        <v>52</v>
      </c>
      <c r="D78" s="437"/>
      <c r="E78" s="437"/>
      <c r="F78" s="437"/>
      <c r="G78" s="350"/>
      <c r="H78" s="127">
        <v>0</v>
      </c>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row>
    <row r="79" spans="1:1026" s="142" customFormat="1" ht="16.5" customHeight="1">
      <c r="A79" s="141"/>
      <c r="B79" s="186" t="s">
        <v>38</v>
      </c>
      <c r="C79" s="425" t="s">
        <v>53</v>
      </c>
      <c r="D79" s="437"/>
      <c r="E79" s="437"/>
      <c r="F79" s="437"/>
      <c r="G79" s="350"/>
      <c r="H79" s="127">
        <v>0</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row>
    <row r="80" spans="1:1026" s="142" customFormat="1" ht="16.5" customHeight="1">
      <c r="A80" s="141"/>
      <c r="B80" s="438" t="s">
        <v>40</v>
      </c>
      <c r="C80" s="439" t="s">
        <v>44</v>
      </c>
      <c r="D80" s="440"/>
      <c r="E80" s="441"/>
      <c r="F80" s="441"/>
      <c r="G80" s="350"/>
      <c r="H80" s="127">
        <v>0</v>
      </c>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row>
    <row r="81" spans="1:1026" s="142" customFormat="1" ht="16.5" customHeight="1">
      <c r="A81" s="141"/>
      <c r="B81" s="438"/>
      <c r="C81" s="439"/>
      <c r="D81" s="440"/>
      <c r="E81" s="441"/>
      <c r="F81" s="441"/>
      <c r="G81" s="350"/>
      <c r="H81" s="127">
        <v>0</v>
      </c>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row>
    <row r="82" spans="1:1026" s="142" customFormat="1" ht="16.5" customHeight="1">
      <c r="A82" s="141"/>
      <c r="B82" s="438"/>
      <c r="C82" s="439"/>
      <c r="D82" s="440"/>
      <c r="E82" s="441"/>
      <c r="F82" s="441"/>
      <c r="G82" s="350"/>
      <c r="H82" s="127">
        <v>0</v>
      </c>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row>
    <row r="83" spans="1:1026" s="37" customFormat="1" ht="28.5" customHeight="1">
      <c r="A83" s="36"/>
      <c r="B83" s="431" t="s">
        <v>93</v>
      </c>
      <c r="C83" s="432"/>
      <c r="D83" s="432"/>
      <c r="E83" s="432"/>
      <c r="F83" s="432"/>
      <c r="G83" s="350"/>
      <c r="H83" s="114">
        <f>SUM(H71:H82)</f>
        <v>76.38</v>
      </c>
      <c r="I83" s="250"/>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5" t="s">
        <v>27</v>
      </c>
      <c r="C84" s="433" t="s">
        <v>160</v>
      </c>
      <c r="D84" s="433"/>
      <c r="E84" s="433"/>
      <c r="F84" s="433"/>
      <c r="G84" s="433"/>
      <c r="H84" s="434"/>
      <c r="I84"/>
    </row>
    <row r="85" spans="1:1026" ht="12.6" customHeight="1">
      <c r="A85" s="35"/>
      <c r="B85" s="59"/>
      <c r="C85" s="7"/>
      <c r="D85" s="7"/>
      <c r="E85" s="7"/>
      <c r="F85" s="7"/>
      <c r="G85" s="7"/>
      <c r="H85" s="60"/>
      <c r="I85" s="34"/>
    </row>
    <row r="86" spans="1:1026" ht="30" customHeight="1">
      <c r="B86" s="397" t="s">
        <v>88</v>
      </c>
      <c r="C86" s="398"/>
      <c r="D86" s="399" t="s">
        <v>89</v>
      </c>
      <c r="E86" s="399"/>
      <c r="F86" s="435"/>
      <c r="G86" s="435"/>
      <c r="H86" s="436"/>
      <c r="I86"/>
    </row>
    <row r="87" spans="1:1026" ht="18.75" customHeight="1">
      <c r="B87" s="89">
        <v>2</v>
      </c>
      <c r="C87" s="382" t="s">
        <v>74</v>
      </c>
      <c r="D87" s="398"/>
      <c r="E87" s="398"/>
      <c r="F87" s="398"/>
      <c r="G87" s="350"/>
      <c r="H87" s="90" t="s">
        <v>76</v>
      </c>
      <c r="I87"/>
    </row>
    <row r="88" spans="1:1026" s="142" customFormat="1" ht="15" customHeight="1">
      <c r="A88" s="141"/>
      <c r="B88" s="61" t="s">
        <v>90</v>
      </c>
      <c r="C88" s="423" t="s">
        <v>145</v>
      </c>
      <c r="D88" s="424"/>
      <c r="E88" s="424"/>
      <c r="F88" s="424"/>
      <c r="G88" s="350"/>
      <c r="H88" s="115">
        <f>H55</f>
        <v>272.53315771560483</v>
      </c>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row>
    <row r="89" spans="1:1026" s="142" customFormat="1" ht="15" customHeight="1">
      <c r="A89" s="141"/>
      <c r="B89" s="61" t="s">
        <v>91</v>
      </c>
      <c r="C89" s="423" t="s">
        <v>146</v>
      </c>
      <c r="D89" s="424"/>
      <c r="E89" s="424"/>
      <c r="F89" s="424"/>
      <c r="G89" s="350"/>
      <c r="H89" s="115">
        <f>H67</f>
        <v>645.64</v>
      </c>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row>
    <row r="90" spans="1:1026" s="142" customFormat="1" ht="15" customHeight="1">
      <c r="A90" s="141"/>
      <c r="B90" s="61" t="s">
        <v>92</v>
      </c>
      <c r="C90" s="425" t="s">
        <v>87</v>
      </c>
      <c r="D90" s="424"/>
      <c r="E90" s="424"/>
      <c r="F90" s="424"/>
      <c r="G90" s="350"/>
      <c r="H90" s="115">
        <f>H83</f>
        <v>76.38</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row>
    <row r="91" spans="1:1026" s="43" customFormat="1" ht="28.5" customHeight="1" thickBot="1">
      <c r="A91" s="42"/>
      <c r="B91" s="415" t="s">
        <v>95</v>
      </c>
      <c r="C91" s="426"/>
      <c r="D91" s="426"/>
      <c r="E91" s="426"/>
      <c r="F91" s="426"/>
      <c r="G91" s="417"/>
      <c r="H91" s="116">
        <f>SUM(H88:H90)</f>
        <v>994.55315771560481</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427" t="s">
        <v>54</v>
      </c>
      <c r="C93" s="428"/>
      <c r="D93" s="428" t="s">
        <v>97</v>
      </c>
      <c r="E93" s="428"/>
      <c r="F93" s="428"/>
      <c r="G93" s="429"/>
      <c r="H93" s="430"/>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21" t="s">
        <v>74</v>
      </c>
      <c r="D94" s="322"/>
      <c r="E94" s="322"/>
      <c r="F94" s="322"/>
      <c r="G94" s="323"/>
      <c r="H94" s="85" t="s">
        <v>76</v>
      </c>
      <c r="I94" s="9"/>
    </row>
    <row r="95" spans="1:1026" ht="15" customHeight="1">
      <c r="B95" s="19" t="s">
        <v>9</v>
      </c>
      <c r="C95" s="324" t="s">
        <v>62</v>
      </c>
      <c r="D95" s="325"/>
      <c r="E95" s="325"/>
      <c r="F95" s="325"/>
      <c r="G95" s="326"/>
      <c r="H95" s="62">
        <f>ROUND((H46/12)+(H51/12)+(H46/12/12)+(H52/12),2)*0.05</f>
        <v>8.7495000000000012</v>
      </c>
      <c r="I95" s="9"/>
    </row>
    <row r="96" spans="1:1026" ht="15" customHeight="1">
      <c r="B96" s="19" t="s">
        <v>11</v>
      </c>
      <c r="C96" s="324" t="s">
        <v>63</v>
      </c>
      <c r="D96" s="325"/>
      <c r="E96" s="325"/>
      <c r="F96" s="325"/>
      <c r="G96" s="326"/>
      <c r="H96" s="62">
        <f>H95*F66</f>
        <v>0.69996000000000014</v>
      </c>
      <c r="I96" s="9"/>
    </row>
    <row r="97" spans="1:1026" ht="15" customHeight="1">
      <c r="B97" s="19" t="s">
        <v>13</v>
      </c>
      <c r="C97" s="324" t="s">
        <v>64</v>
      </c>
      <c r="D97" s="325"/>
      <c r="E97" s="325"/>
      <c r="F97" s="325"/>
      <c r="G97" s="326"/>
      <c r="H97" s="62">
        <f>ROUND((((H46*0.08)*0.5)*0.06),2)</f>
        <v>4.21</v>
      </c>
      <c r="I97" s="9"/>
    </row>
    <row r="98" spans="1:1026" ht="15" customHeight="1">
      <c r="B98" s="19" t="s">
        <v>14</v>
      </c>
      <c r="C98" s="324" t="s">
        <v>65</v>
      </c>
      <c r="D98" s="325"/>
      <c r="E98" s="325"/>
      <c r="F98" s="325"/>
      <c r="G98" s="326"/>
      <c r="H98" s="62">
        <f>ROUND(((H46/30)*7)/H13*0.9,2)</f>
        <v>18.420000000000002</v>
      </c>
      <c r="I98" s="160"/>
    </row>
    <row r="99" spans="1:1026" ht="15" customHeight="1">
      <c r="B99" s="19" t="s">
        <v>38</v>
      </c>
      <c r="C99" s="324" t="s">
        <v>98</v>
      </c>
      <c r="D99" s="325"/>
      <c r="E99" s="325"/>
      <c r="F99" s="325"/>
      <c r="G99" s="326"/>
      <c r="H99" s="159">
        <f>ROUND(H98*F67,2)</f>
        <v>6.78</v>
      </c>
      <c r="I99" s="9"/>
    </row>
    <row r="100" spans="1:1026" ht="15" customHeight="1">
      <c r="B100" s="19" t="s">
        <v>14</v>
      </c>
      <c r="C100" s="324" t="s">
        <v>66</v>
      </c>
      <c r="D100" s="325"/>
      <c r="E100" s="325"/>
      <c r="F100" s="325"/>
      <c r="G100" s="326"/>
      <c r="H100" s="62">
        <f>ROUND(0.08*0.5*(H46+H51+H52+H106)*0.9,2)</f>
        <v>76.06</v>
      </c>
      <c r="I100" s="9"/>
    </row>
    <row r="101" spans="1:1026" s="51" customFormat="1" ht="28.5" customHeight="1" thickBot="1">
      <c r="A101" s="47"/>
      <c r="B101" s="415" t="s">
        <v>99</v>
      </c>
      <c r="C101" s="416"/>
      <c r="D101" s="416"/>
      <c r="E101" s="417"/>
      <c r="F101" s="418"/>
      <c r="G101" s="417"/>
      <c r="H101" s="116">
        <f>SUM(H95:H100)</f>
        <v>114.91946000000002</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419" t="s">
        <v>101</v>
      </c>
      <c r="C103" s="420"/>
      <c r="D103" s="420" t="s">
        <v>103</v>
      </c>
      <c r="E103" s="420"/>
      <c r="F103" s="420"/>
      <c r="G103" s="421"/>
      <c r="H103" s="422"/>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397" t="s">
        <v>55</v>
      </c>
      <c r="C104" s="398"/>
      <c r="D104" s="407" t="s">
        <v>104</v>
      </c>
      <c r="E104" s="407"/>
      <c r="F104" s="398"/>
      <c r="G104" s="398"/>
      <c r="H104" s="408"/>
      <c r="I104" s="67"/>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27" t="s">
        <v>74</v>
      </c>
      <c r="D105" s="328"/>
      <c r="E105" s="328"/>
      <c r="F105" s="328"/>
      <c r="G105" s="329"/>
      <c r="H105" s="54" t="s">
        <v>76</v>
      </c>
      <c r="I105"/>
    </row>
    <row r="106" spans="1:1026" s="9" customFormat="1" ht="19.5" customHeight="1">
      <c r="A106" s="8"/>
      <c r="B106" s="19" t="s">
        <v>9</v>
      </c>
      <c r="C106" s="324" t="s">
        <v>106</v>
      </c>
      <c r="D106" s="325"/>
      <c r="E106" s="339"/>
      <c r="F106" s="340">
        <v>9.0749999999999997E-2</v>
      </c>
      <c r="G106" s="341"/>
      <c r="H106" s="293">
        <f>ROUND(H46*F106,2)</f>
        <v>159.22</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9.5" customHeight="1">
      <c r="A107" s="8"/>
      <c r="B107" s="19" t="s">
        <v>11</v>
      </c>
      <c r="C107" s="190" t="s">
        <v>102</v>
      </c>
      <c r="D107" s="191"/>
      <c r="E107" s="191"/>
      <c r="F107" s="191"/>
      <c r="G107" s="192"/>
      <c r="H107" s="117">
        <f>(((H46)/30)*2.96)/12</f>
        <v>14.425647727523232</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9.5" customHeight="1">
      <c r="A108" s="8"/>
      <c r="B108" s="19" t="s">
        <v>13</v>
      </c>
      <c r="C108" s="190" t="s">
        <v>107</v>
      </c>
      <c r="D108" s="191"/>
      <c r="E108" s="191"/>
      <c r="F108" s="191"/>
      <c r="G108" s="192"/>
      <c r="H108" s="117" t="str">
        <f>IF(I108="S",((((5/30)*(H46))/12)*0.015),IF(I108="N",0,"INFORME S ou N"))</f>
        <v>INFORME S ou N</v>
      </c>
      <c r="I108" s="6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9.5" customHeight="1">
      <c r="A109" s="8"/>
      <c r="B109" s="19" t="s">
        <v>14</v>
      </c>
      <c r="C109" s="190" t="s">
        <v>108</v>
      </c>
      <c r="D109" s="191"/>
      <c r="E109" s="191"/>
      <c r="F109" s="191"/>
      <c r="G109" s="192"/>
      <c r="H109" s="117">
        <f>ROUND((((15/30)*H46)/12)*0.0078,2)</f>
        <v>0.56999999999999995</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9.5" customHeight="1">
      <c r="A110" s="8"/>
      <c r="B110" s="19" t="s">
        <v>38</v>
      </c>
      <c r="C110" s="190" t="s">
        <v>109</v>
      </c>
      <c r="D110" s="191"/>
      <c r="E110" s="191"/>
      <c r="F110" s="191"/>
      <c r="G110" s="192"/>
      <c r="H110" s="117" t="str">
        <f>IF(I110="S",(((1+1/3)*(4/12))*(H46))/12*0.02,IF(I110="N",0,"INFORME S ou N"))</f>
        <v>INFORME S ou N</v>
      </c>
      <c r="I110" s="6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40" customFormat="1" ht="19.5" customHeight="1">
      <c r="A111" s="137"/>
      <c r="B111" s="138" t="s">
        <v>40</v>
      </c>
      <c r="C111" s="409" t="s">
        <v>167</v>
      </c>
      <c r="D111" s="410"/>
      <c r="E111" s="410"/>
      <c r="F111" s="410"/>
      <c r="G111" s="411"/>
      <c r="H111" s="139">
        <f>(((H46)/30))*5/12</f>
        <v>24.367648188383839</v>
      </c>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c r="MR111" s="137"/>
      <c r="MS111" s="137"/>
      <c r="MT111" s="137"/>
      <c r="MU111" s="137"/>
      <c r="MV111" s="137"/>
      <c r="MW111" s="137"/>
      <c r="MX111" s="137"/>
      <c r="MY111" s="137"/>
      <c r="MZ111" s="137"/>
      <c r="NA111" s="137"/>
      <c r="NB111" s="137"/>
      <c r="NC111" s="137"/>
      <c r="ND111" s="137"/>
      <c r="NE111" s="137"/>
      <c r="NF111" s="137"/>
      <c r="NG111" s="137"/>
      <c r="NH111" s="137"/>
      <c r="NI111" s="137"/>
      <c r="NJ111" s="137"/>
      <c r="NK111" s="137"/>
      <c r="NL111" s="137"/>
      <c r="NM111" s="137"/>
      <c r="NN111" s="137"/>
      <c r="NO111" s="137"/>
      <c r="NP111" s="137"/>
      <c r="NQ111" s="137"/>
      <c r="NR111" s="137"/>
      <c r="NS111" s="137"/>
      <c r="NT111" s="137"/>
      <c r="NU111" s="137"/>
      <c r="NV111" s="137"/>
      <c r="NW111" s="137"/>
      <c r="NX111" s="137"/>
      <c r="NY111" s="137"/>
      <c r="NZ111" s="137"/>
      <c r="OA111" s="137"/>
      <c r="OB111" s="137"/>
      <c r="OC111" s="137"/>
      <c r="OD111" s="137"/>
      <c r="OE111" s="137"/>
      <c r="OF111" s="137"/>
      <c r="OG111" s="137"/>
      <c r="OH111" s="137"/>
      <c r="OI111" s="137"/>
      <c r="OJ111" s="137"/>
      <c r="OK111" s="137"/>
      <c r="OL111" s="137"/>
      <c r="OM111" s="137"/>
      <c r="ON111" s="137"/>
      <c r="OO111" s="137"/>
      <c r="OP111" s="137"/>
      <c r="OQ111" s="137"/>
      <c r="OR111" s="137"/>
      <c r="OS111" s="137"/>
      <c r="OT111" s="137"/>
      <c r="OU111" s="137"/>
      <c r="OV111" s="137"/>
      <c r="OW111" s="137"/>
      <c r="OX111" s="137"/>
      <c r="OY111" s="137"/>
      <c r="OZ111" s="137"/>
      <c r="PA111" s="137"/>
      <c r="PB111" s="137"/>
      <c r="PC111" s="137"/>
      <c r="PD111" s="137"/>
      <c r="PE111" s="137"/>
      <c r="PF111" s="137"/>
      <c r="PG111" s="137"/>
      <c r="PH111" s="137"/>
      <c r="PI111" s="137"/>
      <c r="PJ111" s="137"/>
      <c r="PK111" s="137"/>
      <c r="PL111" s="137"/>
      <c r="PM111" s="137"/>
      <c r="PN111" s="137"/>
      <c r="PO111" s="137"/>
      <c r="PP111" s="137"/>
      <c r="PQ111" s="137"/>
      <c r="PR111" s="137"/>
      <c r="PS111" s="137"/>
      <c r="PT111" s="137"/>
      <c r="PU111" s="137"/>
      <c r="PV111" s="137"/>
      <c r="PW111" s="137"/>
      <c r="PX111" s="137"/>
      <c r="PY111" s="137"/>
      <c r="PZ111" s="137"/>
      <c r="QA111" s="137"/>
      <c r="QB111" s="137"/>
      <c r="QC111" s="137"/>
      <c r="QD111" s="137"/>
      <c r="QE111" s="137"/>
      <c r="QF111" s="137"/>
      <c r="QG111" s="137"/>
      <c r="QH111" s="137"/>
      <c r="QI111" s="137"/>
      <c r="QJ111" s="137"/>
      <c r="QK111" s="137"/>
      <c r="QL111" s="137"/>
      <c r="QM111" s="137"/>
      <c r="QN111" s="137"/>
      <c r="QO111" s="137"/>
      <c r="QP111" s="137"/>
      <c r="QQ111" s="137"/>
      <c r="QR111" s="137"/>
      <c r="QS111" s="137"/>
      <c r="QT111" s="137"/>
      <c r="QU111" s="137"/>
      <c r="QV111" s="137"/>
      <c r="QW111" s="137"/>
      <c r="QX111" s="137"/>
      <c r="QY111" s="137"/>
      <c r="QZ111" s="137"/>
      <c r="RA111" s="137"/>
      <c r="RB111" s="137"/>
      <c r="RC111" s="137"/>
      <c r="RD111" s="137"/>
      <c r="RE111" s="137"/>
      <c r="RF111" s="137"/>
      <c r="RG111" s="137"/>
      <c r="RH111" s="137"/>
      <c r="RI111" s="137"/>
      <c r="RJ111" s="137"/>
      <c r="RK111" s="137"/>
      <c r="RL111" s="137"/>
      <c r="RM111" s="137"/>
      <c r="RN111" s="137"/>
      <c r="RO111" s="137"/>
      <c r="RP111" s="137"/>
      <c r="RQ111" s="137"/>
      <c r="RR111" s="137"/>
      <c r="RS111" s="137"/>
      <c r="RT111" s="137"/>
      <c r="RU111" s="137"/>
      <c r="RV111" s="137"/>
      <c r="RW111" s="137"/>
      <c r="RX111" s="137"/>
      <c r="RY111" s="137"/>
      <c r="RZ111" s="137"/>
      <c r="SA111" s="137"/>
      <c r="SB111" s="137"/>
      <c r="SC111" s="137"/>
      <c r="SD111" s="137"/>
      <c r="SE111" s="137"/>
      <c r="SF111" s="137"/>
      <c r="SG111" s="137"/>
      <c r="SH111" s="137"/>
      <c r="SI111" s="137"/>
      <c r="SJ111" s="137"/>
      <c r="SK111" s="137"/>
      <c r="SL111" s="137"/>
      <c r="SM111" s="137"/>
      <c r="SN111" s="137"/>
      <c r="SO111" s="137"/>
      <c r="SP111" s="137"/>
      <c r="SQ111" s="137"/>
      <c r="SR111" s="137"/>
      <c r="SS111" s="137"/>
      <c r="ST111" s="137"/>
      <c r="SU111" s="137"/>
      <c r="SV111" s="137"/>
      <c r="SW111" s="137"/>
      <c r="SX111" s="137"/>
      <c r="SY111" s="137"/>
      <c r="SZ111" s="137"/>
      <c r="TA111" s="137"/>
      <c r="TB111" s="137"/>
      <c r="TC111" s="137"/>
      <c r="TD111" s="137"/>
      <c r="TE111" s="137"/>
      <c r="TF111" s="137"/>
      <c r="TG111" s="137"/>
      <c r="TH111" s="137"/>
      <c r="TI111" s="137"/>
      <c r="TJ111" s="137"/>
      <c r="TK111" s="137"/>
      <c r="TL111" s="137"/>
      <c r="TM111" s="137"/>
      <c r="TN111" s="137"/>
      <c r="TO111" s="137"/>
      <c r="TP111" s="137"/>
      <c r="TQ111" s="137"/>
      <c r="TR111" s="137"/>
      <c r="TS111" s="137"/>
      <c r="TT111" s="137"/>
      <c r="TU111" s="137"/>
      <c r="TV111" s="137"/>
      <c r="TW111" s="137"/>
      <c r="TX111" s="137"/>
      <c r="TY111" s="137"/>
      <c r="TZ111" s="137"/>
      <c r="UA111" s="137"/>
      <c r="UB111" s="137"/>
      <c r="UC111" s="137"/>
      <c r="UD111" s="137"/>
      <c r="UE111" s="137"/>
      <c r="UF111" s="137"/>
      <c r="UG111" s="137"/>
      <c r="UH111" s="137"/>
      <c r="UI111" s="137"/>
      <c r="UJ111" s="137"/>
      <c r="UK111" s="137"/>
      <c r="UL111" s="137"/>
      <c r="UM111" s="137"/>
      <c r="UN111" s="137"/>
      <c r="UO111" s="137"/>
      <c r="UP111" s="137"/>
      <c r="UQ111" s="137"/>
      <c r="UR111" s="137"/>
      <c r="US111" s="137"/>
      <c r="UT111" s="137"/>
      <c r="UU111" s="137"/>
      <c r="UV111" s="137"/>
      <c r="UW111" s="137"/>
      <c r="UX111" s="137"/>
      <c r="UY111" s="137"/>
      <c r="UZ111" s="137"/>
      <c r="VA111" s="137"/>
      <c r="VB111" s="137"/>
      <c r="VC111" s="137"/>
      <c r="VD111" s="137"/>
      <c r="VE111" s="137"/>
      <c r="VF111" s="137"/>
      <c r="VG111" s="137"/>
      <c r="VH111" s="137"/>
      <c r="VI111" s="137"/>
      <c r="VJ111" s="137"/>
      <c r="VK111" s="137"/>
      <c r="VL111" s="137"/>
      <c r="VM111" s="137"/>
      <c r="VN111" s="137"/>
      <c r="VO111" s="137"/>
      <c r="VP111" s="137"/>
      <c r="VQ111" s="137"/>
      <c r="VR111" s="137"/>
      <c r="VS111" s="137"/>
      <c r="VT111" s="137"/>
      <c r="VU111" s="137"/>
      <c r="VV111" s="137"/>
      <c r="VW111" s="137"/>
      <c r="VX111" s="137"/>
      <c r="VY111" s="137"/>
      <c r="VZ111" s="137"/>
      <c r="WA111" s="137"/>
      <c r="WB111" s="137"/>
      <c r="WC111" s="137"/>
      <c r="WD111" s="137"/>
      <c r="WE111" s="137"/>
      <c r="WF111" s="137"/>
      <c r="WG111" s="137"/>
      <c r="WH111" s="137"/>
      <c r="WI111" s="137"/>
      <c r="WJ111" s="137"/>
      <c r="WK111" s="137"/>
      <c r="WL111" s="137"/>
      <c r="WM111" s="137"/>
      <c r="WN111" s="137"/>
      <c r="WO111" s="137"/>
      <c r="WP111" s="137"/>
      <c r="WQ111" s="137"/>
      <c r="WR111" s="137"/>
      <c r="WS111" s="137"/>
      <c r="WT111" s="137"/>
      <c r="WU111" s="137"/>
      <c r="WV111" s="137"/>
      <c r="WW111" s="137"/>
      <c r="WX111" s="137"/>
      <c r="WY111" s="137"/>
      <c r="WZ111" s="137"/>
      <c r="XA111" s="137"/>
      <c r="XB111" s="137"/>
      <c r="XC111" s="137"/>
      <c r="XD111" s="137"/>
      <c r="XE111" s="137"/>
      <c r="XF111" s="137"/>
      <c r="XG111" s="137"/>
      <c r="XH111" s="137"/>
      <c r="XI111" s="137"/>
      <c r="XJ111" s="137"/>
      <c r="XK111" s="137"/>
      <c r="XL111" s="137"/>
      <c r="XM111" s="137"/>
      <c r="XN111" s="137"/>
      <c r="XO111" s="137"/>
      <c r="XP111" s="137"/>
      <c r="XQ111" s="137"/>
      <c r="XR111" s="137"/>
      <c r="XS111" s="137"/>
      <c r="XT111" s="137"/>
      <c r="XU111" s="137"/>
      <c r="XV111" s="137"/>
      <c r="XW111" s="137"/>
      <c r="XX111" s="137"/>
      <c r="XY111" s="137"/>
      <c r="XZ111" s="137"/>
      <c r="YA111" s="137"/>
      <c r="YB111" s="137"/>
      <c r="YC111" s="137"/>
      <c r="YD111" s="137"/>
      <c r="YE111" s="137"/>
      <c r="YF111" s="137"/>
      <c r="YG111" s="137"/>
      <c r="YH111" s="137"/>
      <c r="YI111" s="137"/>
      <c r="YJ111" s="137"/>
      <c r="YK111" s="137"/>
      <c r="YL111" s="137"/>
      <c r="YM111" s="137"/>
      <c r="YN111" s="137"/>
      <c r="YO111" s="137"/>
      <c r="YP111" s="137"/>
      <c r="YQ111" s="137"/>
      <c r="YR111" s="137"/>
      <c r="YS111" s="137"/>
      <c r="YT111" s="137"/>
      <c r="YU111" s="137"/>
      <c r="YV111" s="137"/>
      <c r="YW111" s="137"/>
      <c r="YX111" s="137"/>
      <c r="YY111" s="137"/>
      <c r="YZ111" s="137"/>
      <c r="ZA111" s="137"/>
      <c r="ZB111" s="137"/>
      <c r="ZC111" s="137"/>
      <c r="ZD111" s="137"/>
      <c r="ZE111" s="137"/>
      <c r="ZF111" s="137"/>
      <c r="ZG111" s="137"/>
      <c r="ZH111" s="137"/>
      <c r="ZI111" s="137"/>
      <c r="ZJ111" s="137"/>
      <c r="ZK111" s="137"/>
      <c r="ZL111" s="137"/>
      <c r="ZM111" s="137"/>
      <c r="ZN111" s="137"/>
      <c r="ZO111" s="137"/>
      <c r="ZP111" s="137"/>
      <c r="ZQ111" s="137"/>
      <c r="ZR111" s="137"/>
      <c r="ZS111" s="137"/>
      <c r="ZT111" s="137"/>
      <c r="ZU111" s="137"/>
      <c r="ZV111" s="137"/>
      <c r="ZW111" s="137"/>
      <c r="ZX111" s="137"/>
      <c r="ZY111" s="137"/>
      <c r="ZZ111" s="137"/>
      <c r="AAA111" s="137"/>
      <c r="AAB111" s="137"/>
      <c r="AAC111" s="137"/>
      <c r="AAD111" s="137"/>
      <c r="AAE111" s="137"/>
      <c r="AAF111" s="137"/>
      <c r="AAG111" s="137"/>
      <c r="AAH111" s="137"/>
      <c r="AAI111" s="137"/>
      <c r="AAJ111" s="137"/>
      <c r="AAK111" s="137"/>
      <c r="AAL111" s="137"/>
      <c r="AAM111" s="137"/>
      <c r="AAN111" s="137"/>
      <c r="AAO111" s="137"/>
      <c r="AAP111" s="137"/>
      <c r="AAQ111" s="137"/>
      <c r="AAR111" s="137"/>
      <c r="AAS111" s="137"/>
      <c r="AAT111" s="137"/>
      <c r="AAU111" s="137"/>
      <c r="AAV111" s="137"/>
      <c r="AAW111" s="137"/>
      <c r="AAX111" s="137"/>
      <c r="AAY111" s="137"/>
      <c r="AAZ111" s="137"/>
      <c r="ABA111" s="137"/>
      <c r="ABB111" s="137"/>
      <c r="ABC111" s="137"/>
      <c r="ABD111" s="137"/>
      <c r="ABE111" s="137"/>
      <c r="ABF111" s="137"/>
      <c r="ABG111" s="137"/>
      <c r="ABH111" s="137"/>
      <c r="ABI111" s="137"/>
      <c r="ABJ111" s="137"/>
      <c r="ABK111" s="137"/>
      <c r="ABL111" s="137"/>
      <c r="ABM111" s="137"/>
      <c r="ABN111" s="137"/>
      <c r="ABO111" s="137"/>
      <c r="ABP111" s="137"/>
      <c r="ABQ111" s="137"/>
      <c r="ABR111" s="137"/>
      <c r="ABS111" s="137"/>
      <c r="ABT111" s="137"/>
      <c r="ABU111" s="137"/>
      <c r="ABV111" s="137"/>
      <c r="ABW111" s="137"/>
      <c r="ABX111" s="137"/>
      <c r="ABY111" s="137"/>
      <c r="ABZ111" s="137"/>
      <c r="ACA111" s="137"/>
      <c r="ACB111" s="137"/>
      <c r="ACC111" s="137"/>
      <c r="ACD111" s="137"/>
      <c r="ACE111" s="137"/>
      <c r="ACF111" s="137"/>
      <c r="ACG111" s="137"/>
      <c r="ACH111" s="137"/>
      <c r="ACI111" s="137"/>
      <c r="ACJ111" s="137"/>
      <c r="ACK111" s="137"/>
      <c r="ACL111" s="137"/>
      <c r="ACM111" s="137"/>
      <c r="ACN111" s="137"/>
      <c r="ACO111" s="137"/>
      <c r="ACP111" s="137"/>
      <c r="ACQ111" s="137"/>
      <c r="ACR111" s="137"/>
      <c r="ACS111" s="137"/>
      <c r="ACT111" s="137"/>
      <c r="ACU111" s="137"/>
      <c r="ACV111" s="137"/>
      <c r="ACW111" s="137"/>
      <c r="ACX111" s="137"/>
      <c r="ACY111" s="137"/>
      <c r="ACZ111" s="137"/>
      <c r="ADA111" s="137"/>
      <c r="ADB111" s="137"/>
      <c r="ADC111" s="137"/>
      <c r="ADD111" s="137"/>
      <c r="ADE111" s="137"/>
      <c r="ADF111" s="137"/>
      <c r="ADG111" s="137"/>
      <c r="ADH111" s="137"/>
      <c r="ADI111" s="137"/>
      <c r="ADJ111" s="137"/>
      <c r="ADK111" s="137"/>
      <c r="ADL111" s="137"/>
      <c r="ADM111" s="137"/>
      <c r="ADN111" s="137"/>
      <c r="ADO111" s="137"/>
      <c r="ADP111" s="137"/>
      <c r="ADQ111" s="137"/>
      <c r="ADR111" s="137"/>
      <c r="ADS111" s="137"/>
      <c r="ADT111" s="137"/>
      <c r="ADU111" s="137"/>
      <c r="ADV111" s="137"/>
      <c r="ADW111" s="137"/>
      <c r="ADX111" s="137"/>
      <c r="ADY111" s="137"/>
      <c r="ADZ111" s="137"/>
      <c r="AEA111" s="137"/>
      <c r="AEB111" s="137"/>
      <c r="AEC111" s="137"/>
      <c r="AED111" s="137"/>
      <c r="AEE111" s="137"/>
      <c r="AEF111" s="137"/>
      <c r="AEG111" s="137"/>
      <c r="AEH111" s="137"/>
      <c r="AEI111" s="137"/>
      <c r="AEJ111" s="137"/>
      <c r="AEK111" s="137"/>
      <c r="AEL111" s="137"/>
      <c r="AEM111" s="137"/>
      <c r="AEN111" s="137"/>
      <c r="AEO111" s="137"/>
      <c r="AEP111" s="137"/>
      <c r="AEQ111" s="137"/>
      <c r="AER111" s="137"/>
      <c r="AES111" s="137"/>
      <c r="AET111" s="137"/>
      <c r="AEU111" s="137"/>
      <c r="AEV111" s="137"/>
      <c r="AEW111" s="137"/>
      <c r="AEX111" s="137"/>
      <c r="AEY111" s="137"/>
      <c r="AEZ111" s="137"/>
      <c r="AFA111" s="137"/>
      <c r="AFB111" s="137"/>
      <c r="AFC111" s="137"/>
      <c r="AFD111" s="137"/>
      <c r="AFE111" s="137"/>
      <c r="AFF111" s="137"/>
      <c r="AFG111" s="137"/>
      <c r="AFH111" s="137"/>
      <c r="AFI111" s="137"/>
      <c r="AFJ111" s="137"/>
      <c r="AFK111" s="137"/>
      <c r="AFL111" s="137"/>
      <c r="AFM111" s="137"/>
      <c r="AFN111" s="137"/>
      <c r="AFO111" s="137"/>
      <c r="AFP111" s="137"/>
      <c r="AFQ111" s="137"/>
      <c r="AFR111" s="137"/>
      <c r="AFS111" s="137"/>
      <c r="AFT111" s="137"/>
      <c r="AFU111" s="137"/>
      <c r="AFV111" s="137"/>
      <c r="AFW111" s="137"/>
      <c r="AFX111" s="137"/>
      <c r="AFY111" s="137"/>
      <c r="AFZ111" s="137"/>
      <c r="AGA111" s="137"/>
      <c r="AGB111" s="137"/>
      <c r="AGC111" s="137"/>
      <c r="AGD111" s="137"/>
      <c r="AGE111" s="137"/>
      <c r="AGF111" s="137"/>
      <c r="AGG111" s="137"/>
      <c r="AGH111" s="137"/>
      <c r="AGI111" s="137"/>
      <c r="AGJ111" s="137"/>
      <c r="AGK111" s="137"/>
      <c r="AGL111" s="137"/>
      <c r="AGM111" s="137"/>
      <c r="AGN111" s="137"/>
      <c r="AGO111" s="137"/>
      <c r="AGP111" s="137"/>
      <c r="AGQ111" s="137"/>
      <c r="AGR111" s="137"/>
      <c r="AGS111" s="137"/>
      <c r="AGT111" s="137"/>
      <c r="AGU111" s="137"/>
      <c r="AGV111" s="137"/>
      <c r="AGW111" s="137"/>
      <c r="AGX111" s="137"/>
      <c r="AGY111" s="137"/>
      <c r="AGZ111" s="137"/>
      <c r="AHA111" s="137"/>
      <c r="AHB111" s="137"/>
      <c r="AHC111" s="137"/>
      <c r="AHD111" s="137"/>
      <c r="AHE111" s="137"/>
      <c r="AHF111" s="137"/>
      <c r="AHG111" s="137"/>
      <c r="AHH111" s="137"/>
      <c r="AHI111" s="137"/>
      <c r="AHJ111" s="137"/>
      <c r="AHK111" s="137"/>
      <c r="AHL111" s="137"/>
      <c r="AHM111" s="137"/>
      <c r="AHN111" s="137"/>
      <c r="AHO111" s="137"/>
      <c r="AHP111" s="137"/>
      <c r="AHQ111" s="137"/>
      <c r="AHR111" s="137"/>
      <c r="AHS111" s="137"/>
      <c r="AHT111" s="137"/>
      <c r="AHU111" s="137"/>
      <c r="AHV111" s="137"/>
      <c r="AHW111" s="137"/>
      <c r="AHX111" s="137"/>
      <c r="AHY111" s="137"/>
      <c r="AHZ111" s="137"/>
      <c r="AIA111" s="137"/>
      <c r="AIB111" s="137"/>
      <c r="AIC111" s="137"/>
      <c r="AID111" s="137"/>
      <c r="AIE111" s="137"/>
      <c r="AIF111" s="137"/>
      <c r="AIG111" s="137"/>
      <c r="AIH111" s="137"/>
      <c r="AII111" s="137"/>
      <c r="AIJ111" s="137"/>
      <c r="AIK111" s="137"/>
      <c r="AIL111" s="137"/>
      <c r="AIM111" s="137"/>
      <c r="AIN111" s="137"/>
      <c r="AIO111" s="137"/>
      <c r="AIP111" s="137"/>
      <c r="AIQ111" s="137"/>
      <c r="AIR111" s="137"/>
      <c r="AIS111" s="137"/>
      <c r="AIT111" s="137"/>
      <c r="AIU111" s="137"/>
      <c r="AIV111" s="137"/>
      <c r="AIW111" s="137"/>
      <c r="AIX111" s="137"/>
      <c r="AIY111" s="137"/>
      <c r="AIZ111" s="137"/>
      <c r="AJA111" s="137"/>
      <c r="AJB111" s="137"/>
      <c r="AJC111" s="137"/>
      <c r="AJD111" s="137"/>
      <c r="AJE111" s="137"/>
      <c r="AJF111" s="137"/>
      <c r="AJG111" s="137"/>
      <c r="AJH111" s="137"/>
      <c r="AJI111" s="137"/>
      <c r="AJJ111" s="137"/>
      <c r="AJK111" s="137"/>
      <c r="AJL111" s="137"/>
      <c r="AJM111" s="137"/>
      <c r="AJN111" s="137"/>
      <c r="AJO111" s="137"/>
      <c r="AJP111" s="137"/>
      <c r="AJQ111" s="137"/>
      <c r="AJR111" s="137"/>
      <c r="AJS111" s="137"/>
      <c r="AJT111" s="137"/>
      <c r="AJU111" s="137"/>
      <c r="AJV111" s="137"/>
      <c r="AJW111" s="137"/>
      <c r="AJX111" s="137"/>
      <c r="AJY111" s="137"/>
      <c r="AJZ111" s="137"/>
      <c r="AKA111" s="137"/>
      <c r="AKB111" s="137"/>
      <c r="AKC111" s="137"/>
      <c r="AKD111" s="137"/>
      <c r="AKE111" s="137"/>
      <c r="AKF111" s="137"/>
      <c r="AKG111" s="137"/>
      <c r="AKH111" s="137"/>
      <c r="AKI111" s="137"/>
      <c r="AKJ111" s="137"/>
      <c r="AKK111" s="137"/>
      <c r="AKL111" s="137"/>
      <c r="AKM111" s="137"/>
      <c r="AKN111" s="137"/>
      <c r="AKO111" s="137"/>
      <c r="AKP111" s="137"/>
      <c r="AKQ111" s="137"/>
      <c r="AKR111" s="137"/>
      <c r="AKS111" s="137"/>
      <c r="AKT111" s="137"/>
      <c r="AKU111" s="137"/>
      <c r="AKV111" s="137"/>
      <c r="AKW111" s="137"/>
      <c r="AKX111" s="137"/>
      <c r="AKY111" s="137"/>
      <c r="AKZ111" s="137"/>
      <c r="ALA111" s="137"/>
      <c r="ALB111" s="137"/>
      <c r="ALC111" s="137"/>
      <c r="ALD111" s="137"/>
      <c r="ALE111" s="137"/>
      <c r="ALF111" s="137"/>
      <c r="ALG111" s="137"/>
      <c r="ALH111" s="137"/>
      <c r="ALI111" s="137"/>
      <c r="ALJ111" s="137"/>
      <c r="ALK111" s="137"/>
      <c r="ALL111" s="137"/>
      <c r="ALM111" s="137"/>
      <c r="ALN111" s="137"/>
      <c r="ALO111" s="137"/>
      <c r="ALP111" s="137"/>
      <c r="ALQ111" s="137"/>
      <c r="ALR111" s="137"/>
      <c r="ALS111" s="137"/>
      <c r="ALT111" s="137"/>
      <c r="ALU111" s="137"/>
      <c r="ALV111" s="137"/>
      <c r="ALW111" s="137"/>
      <c r="ALX111" s="137"/>
      <c r="ALY111" s="137"/>
      <c r="ALZ111" s="137"/>
      <c r="AMA111" s="137"/>
      <c r="AMB111" s="137"/>
      <c r="AMC111" s="137"/>
      <c r="AMD111" s="137"/>
      <c r="AME111" s="137"/>
      <c r="AMF111" s="137"/>
      <c r="AMG111" s="137"/>
      <c r="AMH111" s="137"/>
      <c r="AMI111" s="137"/>
      <c r="AMJ111" s="137"/>
      <c r="AMK111" s="137"/>
      <c r="AML111" s="137"/>
    </row>
    <row r="112" spans="1:1026" s="140" customFormat="1" ht="14.25" customHeight="1">
      <c r="A112" s="137"/>
      <c r="B112" s="161"/>
      <c r="C112" s="151"/>
      <c r="D112" s="152"/>
      <c r="E112" s="163"/>
      <c r="F112" s="164"/>
      <c r="G112" s="165" t="s">
        <v>168</v>
      </c>
      <c r="H112" s="166">
        <f>SUM(H106:H111)</f>
        <v>198.58329591590706</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c r="MR112" s="137"/>
      <c r="MS112" s="137"/>
      <c r="MT112" s="137"/>
      <c r="MU112" s="137"/>
      <c r="MV112" s="137"/>
      <c r="MW112" s="137"/>
      <c r="MX112" s="137"/>
      <c r="MY112" s="137"/>
      <c r="MZ112" s="137"/>
      <c r="NA112" s="137"/>
      <c r="NB112" s="137"/>
      <c r="NC112" s="137"/>
      <c r="ND112" s="137"/>
      <c r="NE112" s="137"/>
      <c r="NF112" s="137"/>
      <c r="NG112" s="137"/>
      <c r="NH112" s="137"/>
      <c r="NI112" s="137"/>
      <c r="NJ112" s="137"/>
      <c r="NK112" s="137"/>
      <c r="NL112" s="137"/>
      <c r="NM112" s="137"/>
      <c r="NN112" s="137"/>
      <c r="NO112" s="137"/>
      <c r="NP112" s="137"/>
      <c r="NQ112" s="137"/>
      <c r="NR112" s="137"/>
      <c r="NS112" s="137"/>
      <c r="NT112" s="137"/>
      <c r="NU112" s="137"/>
      <c r="NV112" s="137"/>
      <c r="NW112" s="137"/>
      <c r="NX112" s="137"/>
      <c r="NY112" s="137"/>
      <c r="NZ112" s="137"/>
      <c r="OA112" s="137"/>
      <c r="OB112" s="137"/>
      <c r="OC112" s="137"/>
      <c r="OD112" s="137"/>
      <c r="OE112" s="137"/>
      <c r="OF112" s="137"/>
      <c r="OG112" s="137"/>
      <c r="OH112" s="137"/>
      <c r="OI112" s="137"/>
      <c r="OJ112" s="137"/>
      <c r="OK112" s="137"/>
      <c r="OL112" s="137"/>
      <c r="OM112" s="137"/>
      <c r="ON112" s="137"/>
      <c r="OO112" s="137"/>
      <c r="OP112" s="137"/>
      <c r="OQ112" s="137"/>
      <c r="OR112" s="137"/>
      <c r="OS112" s="137"/>
      <c r="OT112" s="137"/>
      <c r="OU112" s="137"/>
      <c r="OV112" s="137"/>
      <c r="OW112" s="137"/>
      <c r="OX112" s="137"/>
      <c r="OY112" s="137"/>
      <c r="OZ112" s="137"/>
      <c r="PA112" s="137"/>
      <c r="PB112" s="137"/>
      <c r="PC112" s="137"/>
      <c r="PD112" s="137"/>
      <c r="PE112" s="137"/>
      <c r="PF112" s="137"/>
      <c r="PG112" s="137"/>
      <c r="PH112" s="137"/>
      <c r="PI112" s="137"/>
      <c r="PJ112" s="137"/>
      <c r="PK112" s="137"/>
      <c r="PL112" s="137"/>
      <c r="PM112" s="137"/>
      <c r="PN112" s="137"/>
      <c r="PO112" s="137"/>
      <c r="PP112" s="137"/>
      <c r="PQ112" s="137"/>
      <c r="PR112" s="137"/>
      <c r="PS112" s="137"/>
      <c r="PT112" s="137"/>
      <c r="PU112" s="137"/>
      <c r="PV112" s="137"/>
      <c r="PW112" s="137"/>
      <c r="PX112" s="137"/>
      <c r="PY112" s="137"/>
      <c r="PZ112" s="137"/>
      <c r="QA112" s="137"/>
      <c r="QB112" s="137"/>
      <c r="QC112" s="137"/>
      <c r="QD112" s="137"/>
      <c r="QE112" s="137"/>
      <c r="QF112" s="137"/>
      <c r="QG112" s="137"/>
      <c r="QH112" s="137"/>
      <c r="QI112" s="137"/>
      <c r="QJ112" s="137"/>
      <c r="QK112" s="137"/>
      <c r="QL112" s="137"/>
      <c r="QM112" s="137"/>
      <c r="QN112" s="137"/>
      <c r="QO112" s="137"/>
      <c r="QP112" s="137"/>
      <c r="QQ112" s="137"/>
      <c r="QR112" s="137"/>
      <c r="QS112" s="137"/>
      <c r="QT112" s="137"/>
      <c r="QU112" s="137"/>
      <c r="QV112" s="137"/>
      <c r="QW112" s="137"/>
      <c r="QX112" s="137"/>
      <c r="QY112" s="137"/>
      <c r="QZ112" s="137"/>
      <c r="RA112" s="137"/>
      <c r="RB112" s="137"/>
      <c r="RC112" s="137"/>
      <c r="RD112" s="137"/>
      <c r="RE112" s="137"/>
      <c r="RF112" s="137"/>
      <c r="RG112" s="137"/>
      <c r="RH112" s="137"/>
      <c r="RI112" s="137"/>
      <c r="RJ112" s="137"/>
      <c r="RK112" s="137"/>
      <c r="RL112" s="137"/>
      <c r="RM112" s="137"/>
      <c r="RN112" s="137"/>
      <c r="RO112" s="137"/>
      <c r="RP112" s="137"/>
      <c r="RQ112" s="137"/>
      <c r="RR112" s="137"/>
      <c r="RS112" s="137"/>
      <c r="RT112" s="137"/>
      <c r="RU112" s="137"/>
      <c r="RV112" s="137"/>
      <c r="RW112" s="137"/>
      <c r="RX112" s="137"/>
      <c r="RY112" s="137"/>
      <c r="RZ112" s="137"/>
      <c r="SA112" s="137"/>
      <c r="SB112" s="137"/>
      <c r="SC112" s="137"/>
      <c r="SD112" s="137"/>
      <c r="SE112" s="137"/>
      <c r="SF112" s="137"/>
      <c r="SG112" s="137"/>
      <c r="SH112" s="137"/>
      <c r="SI112" s="137"/>
      <c r="SJ112" s="137"/>
      <c r="SK112" s="137"/>
      <c r="SL112" s="137"/>
      <c r="SM112" s="137"/>
      <c r="SN112" s="137"/>
      <c r="SO112" s="137"/>
      <c r="SP112" s="137"/>
      <c r="SQ112" s="137"/>
      <c r="SR112" s="137"/>
      <c r="SS112" s="137"/>
      <c r="ST112" s="137"/>
      <c r="SU112" s="137"/>
      <c r="SV112" s="137"/>
      <c r="SW112" s="137"/>
      <c r="SX112" s="137"/>
      <c r="SY112" s="137"/>
      <c r="SZ112" s="137"/>
      <c r="TA112" s="137"/>
      <c r="TB112" s="137"/>
      <c r="TC112" s="137"/>
      <c r="TD112" s="137"/>
      <c r="TE112" s="137"/>
      <c r="TF112" s="137"/>
      <c r="TG112" s="137"/>
      <c r="TH112" s="137"/>
      <c r="TI112" s="137"/>
      <c r="TJ112" s="137"/>
      <c r="TK112" s="137"/>
      <c r="TL112" s="137"/>
      <c r="TM112" s="137"/>
      <c r="TN112" s="137"/>
      <c r="TO112" s="137"/>
      <c r="TP112" s="137"/>
      <c r="TQ112" s="137"/>
      <c r="TR112" s="137"/>
      <c r="TS112" s="137"/>
      <c r="TT112" s="137"/>
      <c r="TU112" s="137"/>
      <c r="TV112" s="137"/>
      <c r="TW112" s="137"/>
      <c r="TX112" s="137"/>
      <c r="TY112" s="137"/>
      <c r="TZ112" s="137"/>
      <c r="UA112" s="137"/>
      <c r="UB112" s="137"/>
      <c r="UC112" s="137"/>
      <c r="UD112" s="137"/>
      <c r="UE112" s="137"/>
      <c r="UF112" s="137"/>
      <c r="UG112" s="137"/>
      <c r="UH112" s="137"/>
      <c r="UI112" s="137"/>
      <c r="UJ112" s="137"/>
      <c r="UK112" s="137"/>
      <c r="UL112" s="137"/>
      <c r="UM112" s="137"/>
      <c r="UN112" s="137"/>
      <c r="UO112" s="137"/>
      <c r="UP112" s="137"/>
      <c r="UQ112" s="137"/>
      <c r="UR112" s="137"/>
      <c r="US112" s="137"/>
      <c r="UT112" s="137"/>
      <c r="UU112" s="137"/>
      <c r="UV112" s="137"/>
      <c r="UW112" s="137"/>
      <c r="UX112" s="137"/>
      <c r="UY112" s="137"/>
      <c r="UZ112" s="137"/>
      <c r="VA112" s="137"/>
      <c r="VB112" s="137"/>
      <c r="VC112" s="137"/>
      <c r="VD112" s="137"/>
      <c r="VE112" s="137"/>
      <c r="VF112" s="137"/>
      <c r="VG112" s="137"/>
      <c r="VH112" s="137"/>
      <c r="VI112" s="137"/>
      <c r="VJ112" s="137"/>
      <c r="VK112" s="137"/>
      <c r="VL112" s="137"/>
      <c r="VM112" s="137"/>
      <c r="VN112" s="137"/>
      <c r="VO112" s="137"/>
      <c r="VP112" s="137"/>
      <c r="VQ112" s="137"/>
      <c r="VR112" s="137"/>
      <c r="VS112" s="137"/>
      <c r="VT112" s="137"/>
      <c r="VU112" s="137"/>
      <c r="VV112" s="137"/>
      <c r="VW112" s="137"/>
      <c r="VX112" s="137"/>
      <c r="VY112" s="137"/>
      <c r="VZ112" s="137"/>
      <c r="WA112" s="137"/>
      <c r="WB112" s="137"/>
      <c r="WC112" s="137"/>
      <c r="WD112" s="137"/>
      <c r="WE112" s="137"/>
      <c r="WF112" s="137"/>
      <c r="WG112" s="137"/>
      <c r="WH112" s="137"/>
      <c r="WI112" s="137"/>
      <c r="WJ112" s="137"/>
      <c r="WK112" s="137"/>
      <c r="WL112" s="137"/>
      <c r="WM112" s="137"/>
      <c r="WN112" s="137"/>
      <c r="WO112" s="137"/>
      <c r="WP112" s="137"/>
      <c r="WQ112" s="137"/>
      <c r="WR112" s="137"/>
      <c r="WS112" s="137"/>
      <c r="WT112" s="137"/>
      <c r="WU112" s="137"/>
      <c r="WV112" s="137"/>
      <c r="WW112" s="137"/>
      <c r="WX112" s="137"/>
      <c r="WY112" s="137"/>
      <c r="WZ112" s="137"/>
      <c r="XA112" s="137"/>
      <c r="XB112" s="137"/>
      <c r="XC112" s="137"/>
      <c r="XD112" s="137"/>
      <c r="XE112" s="137"/>
      <c r="XF112" s="137"/>
      <c r="XG112" s="137"/>
      <c r="XH112" s="137"/>
      <c r="XI112" s="137"/>
      <c r="XJ112" s="137"/>
      <c r="XK112" s="137"/>
      <c r="XL112" s="137"/>
      <c r="XM112" s="137"/>
      <c r="XN112" s="137"/>
      <c r="XO112" s="137"/>
      <c r="XP112" s="137"/>
      <c r="XQ112" s="137"/>
      <c r="XR112" s="137"/>
      <c r="XS112" s="137"/>
      <c r="XT112" s="137"/>
      <c r="XU112" s="137"/>
      <c r="XV112" s="137"/>
      <c r="XW112" s="137"/>
      <c r="XX112" s="137"/>
      <c r="XY112" s="137"/>
      <c r="XZ112" s="137"/>
      <c r="YA112" s="137"/>
      <c r="YB112" s="137"/>
      <c r="YC112" s="137"/>
      <c r="YD112" s="137"/>
      <c r="YE112" s="137"/>
      <c r="YF112" s="137"/>
      <c r="YG112" s="137"/>
      <c r="YH112" s="137"/>
      <c r="YI112" s="137"/>
      <c r="YJ112" s="137"/>
      <c r="YK112" s="137"/>
      <c r="YL112" s="137"/>
      <c r="YM112" s="137"/>
      <c r="YN112" s="137"/>
      <c r="YO112" s="137"/>
      <c r="YP112" s="137"/>
      <c r="YQ112" s="137"/>
      <c r="YR112" s="137"/>
      <c r="YS112" s="137"/>
      <c r="YT112" s="137"/>
      <c r="YU112" s="137"/>
      <c r="YV112" s="137"/>
      <c r="YW112" s="137"/>
      <c r="YX112" s="137"/>
      <c r="YY112" s="137"/>
      <c r="YZ112" s="137"/>
      <c r="ZA112" s="137"/>
      <c r="ZB112" s="137"/>
      <c r="ZC112" s="137"/>
      <c r="ZD112" s="137"/>
      <c r="ZE112" s="137"/>
      <c r="ZF112" s="137"/>
      <c r="ZG112" s="137"/>
      <c r="ZH112" s="137"/>
      <c r="ZI112" s="137"/>
      <c r="ZJ112" s="137"/>
      <c r="ZK112" s="137"/>
      <c r="ZL112" s="137"/>
      <c r="ZM112" s="137"/>
      <c r="ZN112" s="137"/>
      <c r="ZO112" s="137"/>
      <c r="ZP112" s="137"/>
      <c r="ZQ112" s="137"/>
      <c r="ZR112" s="137"/>
      <c r="ZS112" s="137"/>
      <c r="ZT112" s="137"/>
      <c r="ZU112" s="137"/>
      <c r="ZV112" s="137"/>
      <c r="ZW112" s="137"/>
      <c r="ZX112" s="137"/>
      <c r="ZY112" s="137"/>
      <c r="ZZ112" s="137"/>
      <c r="AAA112" s="137"/>
      <c r="AAB112" s="137"/>
      <c r="AAC112" s="137"/>
      <c r="AAD112" s="137"/>
      <c r="AAE112" s="137"/>
      <c r="AAF112" s="137"/>
      <c r="AAG112" s="137"/>
      <c r="AAH112" s="137"/>
      <c r="AAI112" s="137"/>
      <c r="AAJ112" s="137"/>
      <c r="AAK112" s="137"/>
      <c r="AAL112" s="137"/>
      <c r="AAM112" s="137"/>
      <c r="AAN112" s="137"/>
      <c r="AAO112" s="137"/>
      <c r="AAP112" s="137"/>
      <c r="AAQ112" s="137"/>
      <c r="AAR112" s="137"/>
      <c r="AAS112" s="137"/>
      <c r="AAT112" s="137"/>
      <c r="AAU112" s="137"/>
      <c r="AAV112" s="137"/>
      <c r="AAW112" s="137"/>
      <c r="AAX112" s="137"/>
      <c r="AAY112" s="137"/>
      <c r="AAZ112" s="137"/>
      <c r="ABA112" s="137"/>
      <c r="ABB112" s="137"/>
      <c r="ABC112" s="137"/>
      <c r="ABD112" s="137"/>
      <c r="ABE112" s="137"/>
      <c r="ABF112" s="137"/>
      <c r="ABG112" s="137"/>
      <c r="ABH112" s="137"/>
      <c r="ABI112" s="137"/>
      <c r="ABJ112" s="137"/>
      <c r="ABK112" s="137"/>
      <c r="ABL112" s="137"/>
      <c r="ABM112" s="137"/>
      <c r="ABN112" s="137"/>
      <c r="ABO112" s="137"/>
      <c r="ABP112" s="137"/>
      <c r="ABQ112" s="137"/>
      <c r="ABR112" s="137"/>
      <c r="ABS112" s="137"/>
      <c r="ABT112" s="137"/>
      <c r="ABU112" s="137"/>
      <c r="ABV112" s="137"/>
      <c r="ABW112" s="137"/>
      <c r="ABX112" s="137"/>
      <c r="ABY112" s="137"/>
      <c r="ABZ112" s="137"/>
      <c r="ACA112" s="137"/>
      <c r="ACB112" s="137"/>
      <c r="ACC112" s="137"/>
      <c r="ACD112" s="137"/>
      <c r="ACE112" s="137"/>
      <c r="ACF112" s="137"/>
      <c r="ACG112" s="137"/>
      <c r="ACH112" s="137"/>
      <c r="ACI112" s="137"/>
      <c r="ACJ112" s="137"/>
      <c r="ACK112" s="137"/>
      <c r="ACL112" s="137"/>
      <c r="ACM112" s="137"/>
      <c r="ACN112" s="137"/>
      <c r="ACO112" s="137"/>
      <c r="ACP112" s="137"/>
      <c r="ACQ112" s="137"/>
      <c r="ACR112" s="137"/>
      <c r="ACS112" s="137"/>
      <c r="ACT112" s="137"/>
      <c r="ACU112" s="137"/>
      <c r="ACV112" s="137"/>
      <c r="ACW112" s="137"/>
      <c r="ACX112" s="137"/>
      <c r="ACY112" s="137"/>
      <c r="ACZ112" s="137"/>
      <c r="ADA112" s="137"/>
      <c r="ADB112" s="137"/>
      <c r="ADC112" s="137"/>
      <c r="ADD112" s="137"/>
      <c r="ADE112" s="137"/>
      <c r="ADF112" s="137"/>
      <c r="ADG112" s="137"/>
      <c r="ADH112" s="137"/>
      <c r="ADI112" s="137"/>
      <c r="ADJ112" s="137"/>
      <c r="ADK112" s="137"/>
      <c r="ADL112" s="137"/>
      <c r="ADM112" s="137"/>
      <c r="ADN112" s="137"/>
      <c r="ADO112" s="137"/>
      <c r="ADP112" s="137"/>
      <c r="ADQ112" s="137"/>
      <c r="ADR112" s="137"/>
      <c r="ADS112" s="137"/>
      <c r="ADT112" s="137"/>
      <c r="ADU112" s="137"/>
      <c r="ADV112" s="137"/>
      <c r="ADW112" s="137"/>
      <c r="ADX112" s="137"/>
      <c r="ADY112" s="137"/>
      <c r="ADZ112" s="137"/>
      <c r="AEA112" s="137"/>
      <c r="AEB112" s="137"/>
      <c r="AEC112" s="137"/>
      <c r="AED112" s="137"/>
      <c r="AEE112" s="137"/>
      <c r="AEF112" s="137"/>
      <c r="AEG112" s="137"/>
      <c r="AEH112" s="137"/>
      <c r="AEI112" s="137"/>
      <c r="AEJ112" s="137"/>
      <c r="AEK112" s="137"/>
      <c r="AEL112" s="137"/>
      <c r="AEM112" s="137"/>
      <c r="AEN112" s="137"/>
      <c r="AEO112" s="137"/>
      <c r="AEP112" s="137"/>
      <c r="AEQ112" s="137"/>
      <c r="AER112" s="137"/>
      <c r="AES112" s="137"/>
      <c r="AET112" s="137"/>
      <c r="AEU112" s="137"/>
      <c r="AEV112" s="137"/>
      <c r="AEW112" s="137"/>
      <c r="AEX112" s="137"/>
      <c r="AEY112" s="137"/>
      <c r="AEZ112" s="137"/>
      <c r="AFA112" s="137"/>
      <c r="AFB112" s="137"/>
      <c r="AFC112" s="137"/>
      <c r="AFD112" s="137"/>
      <c r="AFE112" s="137"/>
      <c r="AFF112" s="137"/>
      <c r="AFG112" s="137"/>
      <c r="AFH112" s="137"/>
      <c r="AFI112" s="137"/>
      <c r="AFJ112" s="137"/>
      <c r="AFK112" s="137"/>
      <c r="AFL112" s="137"/>
      <c r="AFM112" s="137"/>
      <c r="AFN112" s="137"/>
      <c r="AFO112" s="137"/>
      <c r="AFP112" s="137"/>
      <c r="AFQ112" s="137"/>
      <c r="AFR112" s="137"/>
      <c r="AFS112" s="137"/>
      <c r="AFT112" s="137"/>
      <c r="AFU112" s="137"/>
      <c r="AFV112" s="137"/>
      <c r="AFW112" s="137"/>
      <c r="AFX112" s="137"/>
      <c r="AFY112" s="137"/>
      <c r="AFZ112" s="137"/>
      <c r="AGA112" s="137"/>
      <c r="AGB112" s="137"/>
      <c r="AGC112" s="137"/>
      <c r="AGD112" s="137"/>
      <c r="AGE112" s="137"/>
      <c r="AGF112" s="137"/>
      <c r="AGG112" s="137"/>
      <c r="AGH112" s="137"/>
      <c r="AGI112" s="137"/>
      <c r="AGJ112" s="137"/>
      <c r="AGK112" s="137"/>
      <c r="AGL112" s="137"/>
      <c r="AGM112" s="137"/>
      <c r="AGN112" s="137"/>
      <c r="AGO112" s="137"/>
      <c r="AGP112" s="137"/>
      <c r="AGQ112" s="137"/>
      <c r="AGR112" s="137"/>
      <c r="AGS112" s="137"/>
      <c r="AGT112" s="137"/>
      <c r="AGU112" s="137"/>
      <c r="AGV112" s="137"/>
      <c r="AGW112" s="137"/>
      <c r="AGX112" s="137"/>
      <c r="AGY112" s="137"/>
      <c r="AGZ112" s="137"/>
      <c r="AHA112" s="137"/>
      <c r="AHB112" s="137"/>
      <c r="AHC112" s="137"/>
      <c r="AHD112" s="137"/>
      <c r="AHE112" s="137"/>
      <c r="AHF112" s="137"/>
      <c r="AHG112" s="137"/>
      <c r="AHH112" s="137"/>
      <c r="AHI112" s="137"/>
      <c r="AHJ112" s="137"/>
      <c r="AHK112" s="137"/>
      <c r="AHL112" s="137"/>
      <c r="AHM112" s="137"/>
      <c r="AHN112" s="137"/>
      <c r="AHO112" s="137"/>
      <c r="AHP112" s="137"/>
      <c r="AHQ112" s="137"/>
      <c r="AHR112" s="137"/>
      <c r="AHS112" s="137"/>
      <c r="AHT112" s="137"/>
      <c r="AHU112" s="137"/>
      <c r="AHV112" s="137"/>
      <c r="AHW112" s="137"/>
      <c r="AHX112" s="137"/>
      <c r="AHY112" s="137"/>
      <c r="AHZ112" s="137"/>
      <c r="AIA112" s="137"/>
      <c r="AIB112" s="137"/>
      <c r="AIC112" s="137"/>
      <c r="AID112" s="137"/>
      <c r="AIE112" s="137"/>
      <c r="AIF112" s="137"/>
      <c r="AIG112" s="137"/>
      <c r="AIH112" s="137"/>
      <c r="AII112" s="137"/>
      <c r="AIJ112" s="137"/>
      <c r="AIK112" s="137"/>
      <c r="AIL112" s="137"/>
      <c r="AIM112" s="137"/>
      <c r="AIN112" s="137"/>
      <c r="AIO112" s="137"/>
      <c r="AIP112" s="137"/>
      <c r="AIQ112" s="137"/>
      <c r="AIR112" s="137"/>
      <c r="AIS112" s="137"/>
      <c r="AIT112" s="137"/>
      <c r="AIU112" s="137"/>
      <c r="AIV112" s="137"/>
      <c r="AIW112" s="137"/>
      <c r="AIX112" s="137"/>
      <c r="AIY112" s="137"/>
      <c r="AIZ112" s="137"/>
      <c r="AJA112" s="137"/>
      <c r="AJB112" s="137"/>
      <c r="AJC112" s="137"/>
      <c r="AJD112" s="137"/>
      <c r="AJE112" s="137"/>
      <c r="AJF112" s="137"/>
      <c r="AJG112" s="137"/>
      <c r="AJH112" s="137"/>
      <c r="AJI112" s="137"/>
      <c r="AJJ112" s="137"/>
      <c r="AJK112" s="137"/>
      <c r="AJL112" s="137"/>
      <c r="AJM112" s="137"/>
      <c r="AJN112" s="137"/>
      <c r="AJO112" s="137"/>
      <c r="AJP112" s="137"/>
      <c r="AJQ112" s="137"/>
      <c r="AJR112" s="137"/>
      <c r="AJS112" s="137"/>
      <c r="AJT112" s="137"/>
      <c r="AJU112" s="137"/>
      <c r="AJV112" s="137"/>
      <c r="AJW112" s="137"/>
      <c r="AJX112" s="137"/>
      <c r="AJY112" s="137"/>
      <c r="AJZ112" s="137"/>
      <c r="AKA112" s="137"/>
      <c r="AKB112" s="137"/>
      <c r="AKC112" s="137"/>
      <c r="AKD112" s="137"/>
      <c r="AKE112" s="137"/>
      <c r="AKF112" s="137"/>
      <c r="AKG112" s="137"/>
      <c r="AKH112" s="137"/>
      <c r="AKI112" s="137"/>
      <c r="AKJ112" s="137"/>
      <c r="AKK112" s="137"/>
      <c r="AKL112" s="137"/>
      <c r="AKM112" s="137"/>
      <c r="AKN112" s="137"/>
      <c r="AKO112" s="137"/>
      <c r="AKP112" s="137"/>
      <c r="AKQ112" s="137"/>
      <c r="AKR112" s="137"/>
      <c r="AKS112" s="137"/>
      <c r="AKT112" s="137"/>
      <c r="AKU112" s="137"/>
      <c r="AKV112" s="137"/>
      <c r="AKW112" s="137"/>
      <c r="AKX112" s="137"/>
      <c r="AKY112" s="137"/>
      <c r="AKZ112" s="137"/>
      <c r="ALA112" s="137"/>
      <c r="ALB112" s="137"/>
      <c r="ALC112" s="137"/>
      <c r="ALD112" s="137"/>
      <c r="ALE112" s="137"/>
      <c r="ALF112" s="137"/>
      <c r="ALG112" s="137"/>
      <c r="ALH112" s="137"/>
      <c r="ALI112" s="137"/>
      <c r="ALJ112" s="137"/>
      <c r="ALK112" s="137"/>
      <c r="ALL112" s="137"/>
      <c r="ALM112" s="137"/>
      <c r="ALN112" s="137"/>
      <c r="ALO112" s="137"/>
      <c r="ALP112" s="137"/>
      <c r="ALQ112" s="137"/>
      <c r="ALR112" s="137"/>
      <c r="ALS112" s="137"/>
      <c r="ALT112" s="137"/>
      <c r="ALU112" s="137"/>
      <c r="ALV112" s="137"/>
      <c r="ALW112" s="137"/>
      <c r="ALX112" s="137"/>
      <c r="ALY112" s="137"/>
      <c r="ALZ112" s="137"/>
      <c r="AMA112" s="137"/>
      <c r="AMB112" s="137"/>
      <c r="AMC112" s="137"/>
      <c r="AMD112" s="137"/>
      <c r="AME112" s="137"/>
      <c r="AMF112" s="137"/>
      <c r="AMG112" s="137"/>
      <c r="AMH112" s="137"/>
      <c r="AMI112" s="137"/>
      <c r="AMJ112" s="137"/>
      <c r="AMK112" s="137"/>
      <c r="AML112" s="137"/>
    </row>
    <row r="113" spans="1:1026" s="140" customFormat="1" ht="14.25" customHeight="1">
      <c r="A113" s="137"/>
      <c r="B113" s="171" t="s">
        <v>41</v>
      </c>
      <c r="C113" s="167" t="s">
        <v>169</v>
      </c>
      <c r="D113" s="167"/>
      <c r="E113" s="168"/>
      <c r="F113" s="169"/>
      <c r="G113" s="170"/>
      <c r="H113" s="162">
        <f>H112*F67</f>
        <v>73.078652897053814</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c r="MR113" s="137"/>
      <c r="MS113" s="137"/>
      <c r="MT113" s="137"/>
      <c r="MU113" s="137"/>
      <c r="MV113" s="137"/>
      <c r="MW113" s="137"/>
      <c r="MX113" s="137"/>
      <c r="MY113" s="137"/>
      <c r="MZ113" s="137"/>
      <c r="NA113" s="137"/>
      <c r="NB113" s="137"/>
      <c r="NC113" s="137"/>
      <c r="ND113" s="137"/>
      <c r="NE113" s="137"/>
      <c r="NF113" s="137"/>
      <c r="NG113" s="137"/>
      <c r="NH113" s="137"/>
      <c r="NI113" s="137"/>
      <c r="NJ113" s="137"/>
      <c r="NK113" s="137"/>
      <c r="NL113" s="137"/>
      <c r="NM113" s="137"/>
      <c r="NN113" s="137"/>
      <c r="NO113" s="137"/>
      <c r="NP113" s="137"/>
      <c r="NQ113" s="137"/>
      <c r="NR113" s="137"/>
      <c r="NS113" s="137"/>
      <c r="NT113" s="137"/>
      <c r="NU113" s="137"/>
      <c r="NV113" s="137"/>
      <c r="NW113" s="137"/>
      <c r="NX113" s="137"/>
      <c r="NY113" s="137"/>
      <c r="NZ113" s="137"/>
      <c r="OA113" s="137"/>
      <c r="OB113" s="137"/>
      <c r="OC113" s="137"/>
      <c r="OD113" s="137"/>
      <c r="OE113" s="137"/>
      <c r="OF113" s="137"/>
      <c r="OG113" s="137"/>
      <c r="OH113" s="137"/>
      <c r="OI113" s="137"/>
      <c r="OJ113" s="137"/>
      <c r="OK113" s="137"/>
      <c r="OL113" s="137"/>
      <c r="OM113" s="137"/>
      <c r="ON113" s="137"/>
      <c r="OO113" s="137"/>
      <c r="OP113" s="137"/>
      <c r="OQ113" s="137"/>
      <c r="OR113" s="137"/>
      <c r="OS113" s="137"/>
      <c r="OT113" s="137"/>
      <c r="OU113" s="137"/>
      <c r="OV113" s="137"/>
      <c r="OW113" s="137"/>
      <c r="OX113" s="137"/>
      <c r="OY113" s="137"/>
      <c r="OZ113" s="137"/>
      <c r="PA113" s="137"/>
      <c r="PB113" s="137"/>
      <c r="PC113" s="137"/>
      <c r="PD113" s="137"/>
      <c r="PE113" s="137"/>
      <c r="PF113" s="137"/>
      <c r="PG113" s="137"/>
      <c r="PH113" s="137"/>
      <c r="PI113" s="137"/>
      <c r="PJ113" s="137"/>
      <c r="PK113" s="137"/>
      <c r="PL113" s="137"/>
      <c r="PM113" s="137"/>
      <c r="PN113" s="137"/>
      <c r="PO113" s="137"/>
      <c r="PP113" s="137"/>
      <c r="PQ113" s="137"/>
      <c r="PR113" s="137"/>
      <c r="PS113" s="137"/>
      <c r="PT113" s="137"/>
      <c r="PU113" s="137"/>
      <c r="PV113" s="137"/>
      <c r="PW113" s="137"/>
      <c r="PX113" s="137"/>
      <c r="PY113" s="137"/>
      <c r="PZ113" s="137"/>
      <c r="QA113" s="137"/>
      <c r="QB113" s="137"/>
      <c r="QC113" s="137"/>
      <c r="QD113" s="137"/>
      <c r="QE113" s="137"/>
      <c r="QF113" s="137"/>
      <c r="QG113" s="137"/>
      <c r="QH113" s="137"/>
      <c r="QI113" s="137"/>
      <c r="QJ113" s="137"/>
      <c r="QK113" s="137"/>
      <c r="QL113" s="137"/>
      <c r="QM113" s="137"/>
      <c r="QN113" s="137"/>
      <c r="QO113" s="137"/>
      <c r="QP113" s="137"/>
      <c r="QQ113" s="137"/>
      <c r="QR113" s="137"/>
      <c r="QS113" s="137"/>
      <c r="QT113" s="137"/>
      <c r="QU113" s="137"/>
      <c r="QV113" s="137"/>
      <c r="QW113" s="137"/>
      <c r="QX113" s="137"/>
      <c r="QY113" s="137"/>
      <c r="QZ113" s="137"/>
      <c r="RA113" s="137"/>
      <c r="RB113" s="137"/>
      <c r="RC113" s="137"/>
      <c r="RD113" s="137"/>
      <c r="RE113" s="137"/>
      <c r="RF113" s="137"/>
      <c r="RG113" s="137"/>
      <c r="RH113" s="137"/>
      <c r="RI113" s="137"/>
      <c r="RJ113" s="137"/>
      <c r="RK113" s="137"/>
      <c r="RL113" s="137"/>
      <c r="RM113" s="137"/>
      <c r="RN113" s="137"/>
      <c r="RO113" s="137"/>
      <c r="RP113" s="137"/>
      <c r="RQ113" s="137"/>
      <c r="RR113" s="137"/>
      <c r="RS113" s="137"/>
      <c r="RT113" s="137"/>
      <c r="RU113" s="137"/>
      <c r="RV113" s="137"/>
      <c r="RW113" s="137"/>
      <c r="RX113" s="137"/>
      <c r="RY113" s="137"/>
      <c r="RZ113" s="137"/>
      <c r="SA113" s="137"/>
      <c r="SB113" s="137"/>
      <c r="SC113" s="137"/>
      <c r="SD113" s="137"/>
      <c r="SE113" s="137"/>
      <c r="SF113" s="137"/>
      <c r="SG113" s="137"/>
      <c r="SH113" s="137"/>
      <c r="SI113" s="137"/>
      <c r="SJ113" s="137"/>
      <c r="SK113" s="137"/>
      <c r="SL113" s="137"/>
      <c r="SM113" s="137"/>
      <c r="SN113" s="137"/>
      <c r="SO113" s="137"/>
      <c r="SP113" s="137"/>
      <c r="SQ113" s="137"/>
      <c r="SR113" s="137"/>
      <c r="SS113" s="137"/>
      <c r="ST113" s="137"/>
      <c r="SU113" s="137"/>
      <c r="SV113" s="137"/>
      <c r="SW113" s="137"/>
      <c r="SX113" s="137"/>
      <c r="SY113" s="137"/>
      <c r="SZ113" s="137"/>
      <c r="TA113" s="137"/>
      <c r="TB113" s="137"/>
      <c r="TC113" s="137"/>
      <c r="TD113" s="137"/>
      <c r="TE113" s="137"/>
      <c r="TF113" s="137"/>
      <c r="TG113" s="137"/>
      <c r="TH113" s="137"/>
      <c r="TI113" s="137"/>
      <c r="TJ113" s="137"/>
      <c r="TK113" s="137"/>
      <c r="TL113" s="137"/>
      <c r="TM113" s="137"/>
      <c r="TN113" s="137"/>
      <c r="TO113" s="137"/>
      <c r="TP113" s="137"/>
      <c r="TQ113" s="137"/>
      <c r="TR113" s="137"/>
      <c r="TS113" s="137"/>
      <c r="TT113" s="137"/>
      <c r="TU113" s="137"/>
      <c r="TV113" s="137"/>
      <c r="TW113" s="137"/>
      <c r="TX113" s="137"/>
      <c r="TY113" s="137"/>
      <c r="TZ113" s="137"/>
      <c r="UA113" s="137"/>
      <c r="UB113" s="137"/>
      <c r="UC113" s="137"/>
      <c r="UD113" s="137"/>
      <c r="UE113" s="137"/>
      <c r="UF113" s="137"/>
      <c r="UG113" s="137"/>
      <c r="UH113" s="137"/>
      <c r="UI113" s="137"/>
      <c r="UJ113" s="137"/>
      <c r="UK113" s="137"/>
      <c r="UL113" s="137"/>
      <c r="UM113" s="137"/>
      <c r="UN113" s="137"/>
      <c r="UO113" s="137"/>
      <c r="UP113" s="137"/>
      <c r="UQ113" s="137"/>
      <c r="UR113" s="137"/>
      <c r="US113" s="137"/>
      <c r="UT113" s="137"/>
      <c r="UU113" s="137"/>
      <c r="UV113" s="137"/>
      <c r="UW113" s="137"/>
      <c r="UX113" s="137"/>
      <c r="UY113" s="137"/>
      <c r="UZ113" s="137"/>
      <c r="VA113" s="137"/>
      <c r="VB113" s="137"/>
      <c r="VC113" s="137"/>
      <c r="VD113" s="137"/>
      <c r="VE113" s="137"/>
      <c r="VF113" s="137"/>
      <c r="VG113" s="137"/>
      <c r="VH113" s="137"/>
      <c r="VI113" s="137"/>
      <c r="VJ113" s="137"/>
      <c r="VK113" s="137"/>
      <c r="VL113" s="137"/>
      <c r="VM113" s="137"/>
      <c r="VN113" s="137"/>
      <c r="VO113" s="137"/>
      <c r="VP113" s="137"/>
      <c r="VQ113" s="137"/>
      <c r="VR113" s="137"/>
      <c r="VS113" s="137"/>
      <c r="VT113" s="137"/>
      <c r="VU113" s="137"/>
      <c r="VV113" s="137"/>
      <c r="VW113" s="137"/>
      <c r="VX113" s="137"/>
      <c r="VY113" s="137"/>
      <c r="VZ113" s="137"/>
      <c r="WA113" s="137"/>
      <c r="WB113" s="137"/>
      <c r="WC113" s="137"/>
      <c r="WD113" s="137"/>
      <c r="WE113" s="137"/>
      <c r="WF113" s="137"/>
      <c r="WG113" s="137"/>
      <c r="WH113" s="137"/>
      <c r="WI113" s="137"/>
      <c r="WJ113" s="137"/>
      <c r="WK113" s="137"/>
      <c r="WL113" s="137"/>
      <c r="WM113" s="137"/>
      <c r="WN113" s="137"/>
      <c r="WO113" s="137"/>
      <c r="WP113" s="137"/>
      <c r="WQ113" s="137"/>
      <c r="WR113" s="137"/>
      <c r="WS113" s="137"/>
      <c r="WT113" s="137"/>
      <c r="WU113" s="137"/>
      <c r="WV113" s="137"/>
      <c r="WW113" s="137"/>
      <c r="WX113" s="137"/>
      <c r="WY113" s="137"/>
      <c r="WZ113" s="137"/>
      <c r="XA113" s="137"/>
      <c r="XB113" s="137"/>
      <c r="XC113" s="137"/>
      <c r="XD113" s="137"/>
      <c r="XE113" s="137"/>
      <c r="XF113" s="137"/>
      <c r="XG113" s="137"/>
      <c r="XH113" s="137"/>
      <c r="XI113" s="137"/>
      <c r="XJ113" s="137"/>
      <c r="XK113" s="137"/>
      <c r="XL113" s="137"/>
      <c r="XM113" s="137"/>
      <c r="XN113" s="137"/>
      <c r="XO113" s="137"/>
      <c r="XP113" s="137"/>
      <c r="XQ113" s="137"/>
      <c r="XR113" s="137"/>
      <c r="XS113" s="137"/>
      <c r="XT113" s="137"/>
      <c r="XU113" s="137"/>
      <c r="XV113" s="137"/>
      <c r="XW113" s="137"/>
      <c r="XX113" s="137"/>
      <c r="XY113" s="137"/>
      <c r="XZ113" s="137"/>
      <c r="YA113" s="137"/>
      <c r="YB113" s="137"/>
      <c r="YC113" s="137"/>
      <c r="YD113" s="137"/>
      <c r="YE113" s="137"/>
      <c r="YF113" s="137"/>
      <c r="YG113" s="137"/>
      <c r="YH113" s="137"/>
      <c r="YI113" s="137"/>
      <c r="YJ113" s="137"/>
      <c r="YK113" s="137"/>
      <c r="YL113" s="137"/>
      <c r="YM113" s="137"/>
      <c r="YN113" s="137"/>
      <c r="YO113" s="137"/>
      <c r="YP113" s="137"/>
      <c r="YQ113" s="137"/>
      <c r="YR113" s="137"/>
      <c r="YS113" s="137"/>
      <c r="YT113" s="137"/>
      <c r="YU113" s="137"/>
      <c r="YV113" s="137"/>
      <c r="YW113" s="137"/>
      <c r="YX113" s="137"/>
      <c r="YY113" s="137"/>
      <c r="YZ113" s="137"/>
      <c r="ZA113" s="137"/>
      <c r="ZB113" s="137"/>
      <c r="ZC113" s="137"/>
      <c r="ZD113" s="137"/>
      <c r="ZE113" s="137"/>
      <c r="ZF113" s="137"/>
      <c r="ZG113" s="137"/>
      <c r="ZH113" s="137"/>
      <c r="ZI113" s="137"/>
      <c r="ZJ113" s="137"/>
      <c r="ZK113" s="137"/>
      <c r="ZL113" s="137"/>
      <c r="ZM113" s="137"/>
      <c r="ZN113" s="137"/>
      <c r="ZO113" s="137"/>
      <c r="ZP113" s="137"/>
      <c r="ZQ113" s="137"/>
      <c r="ZR113" s="137"/>
      <c r="ZS113" s="137"/>
      <c r="ZT113" s="137"/>
      <c r="ZU113" s="137"/>
      <c r="ZV113" s="137"/>
      <c r="ZW113" s="137"/>
      <c r="ZX113" s="137"/>
      <c r="ZY113" s="137"/>
      <c r="ZZ113" s="137"/>
      <c r="AAA113" s="137"/>
      <c r="AAB113" s="137"/>
      <c r="AAC113" s="137"/>
      <c r="AAD113" s="137"/>
      <c r="AAE113" s="137"/>
      <c r="AAF113" s="137"/>
      <c r="AAG113" s="137"/>
      <c r="AAH113" s="137"/>
      <c r="AAI113" s="137"/>
      <c r="AAJ113" s="137"/>
      <c r="AAK113" s="137"/>
      <c r="AAL113" s="137"/>
      <c r="AAM113" s="137"/>
      <c r="AAN113" s="137"/>
      <c r="AAO113" s="137"/>
      <c r="AAP113" s="137"/>
      <c r="AAQ113" s="137"/>
      <c r="AAR113" s="137"/>
      <c r="AAS113" s="137"/>
      <c r="AAT113" s="137"/>
      <c r="AAU113" s="137"/>
      <c r="AAV113" s="137"/>
      <c r="AAW113" s="137"/>
      <c r="AAX113" s="137"/>
      <c r="AAY113" s="137"/>
      <c r="AAZ113" s="137"/>
      <c r="ABA113" s="137"/>
      <c r="ABB113" s="137"/>
      <c r="ABC113" s="137"/>
      <c r="ABD113" s="137"/>
      <c r="ABE113" s="137"/>
      <c r="ABF113" s="137"/>
      <c r="ABG113" s="137"/>
      <c r="ABH113" s="137"/>
      <c r="ABI113" s="137"/>
      <c r="ABJ113" s="137"/>
      <c r="ABK113" s="137"/>
      <c r="ABL113" s="137"/>
      <c r="ABM113" s="137"/>
      <c r="ABN113" s="137"/>
      <c r="ABO113" s="137"/>
      <c r="ABP113" s="137"/>
      <c r="ABQ113" s="137"/>
      <c r="ABR113" s="137"/>
      <c r="ABS113" s="137"/>
      <c r="ABT113" s="137"/>
      <c r="ABU113" s="137"/>
      <c r="ABV113" s="137"/>
      <c r="ABW113" s="137"/>
      <c r="ABX113" s="137"/>
      <c r="ABY113" s="137"/>
      <c r="ABZ113" s="137"/>
      <c r="ACA113" s="137"/>
      <c r="ACB113" s="137"/>
      <c r="ACC113" s="137"/>
      <c r="ACD113" s="137"/>
      <c r="ACE113" s="137"/>
      <c r="ACF113" s="137"/>
      <c r="ACG113" s="137"/>
      <c r="ACH113" s="137"/>
      <c r="ACI113" s="137"/>
      <c r="ACJ113" s="137"/>
      <c r="ACK113" s="137"/>
      <c r="ACL113" s="137"/>
      <c r="ACM113" s="137"/>
      <c r="ACN113" s="137"/>
      <c r="ACO113" s="137"/>
      <c r="ACP113" s="137"/>
      <c r="ACQ113" s="137"/>
      <c r="ACR113" s="137"/>
      <c r="ACS113" s="137"/>
      <c r="ACT113" s="137"/>
      <c r="ACU113" s="137"/>
      <c r="ACV113" s="137"/>
      <c r="ACW113" s="137"/>
      <c r="ACX113" s="137"/>
      <c r="ACY113" s="137"/>
      <c r="ACZ113" s="137"/>
      <c r="ADA113" s="137"/>
      <c r="ADB113" s="137"/>
      <c r="ADC113" s="137"/>
      <c r="ADD113" s="137"/>
      <c r="ADE113" s="137"/>
      <c r="ADF113" s="137"/>
      <c r="ADG113" s="137"/>
      <c r="ADH113" s="137"/>
      <c r="ADI113" s="137"/>
      <c r="ADJ113" s="137"/>
      <c r="ADK113" s="137"/>
      <c r="ADL113" s="137"/>
      <c r="ADM113" s="137"/>
      <c r="ADN113" s="137"/>
      <c r="ADO113" s="137"/>
      <c r="ADP113" s="137"/>
      <c r="ADQ113" s="137"/>
      <c r="ADR113" s="137"/>
      <c r="ADS113" s="137"/>
      <c r="ADT113" s="137"/>
      <c r="ADU113" s="137"/>
      <c r="ADV113" s="137"/>
      <c r="ADW113" s="137"/>
      <c r="ADX113" s="137"/>
      <c r="ADY113" s="137"/>
      <c r="ADZ113" s="137"/>
      <c r="AEA113" s="137"/>
      <c r="AEB113" s="137"/>
      <c r="AEC113" s="137"/>
      <c r="AED113" s="137"/>
      <c r="AEE113" s="137"/>
      <c r="AEF113" s="137"/>
      <c r="AEG113" s="137"/>
      <c r="AEH113" s="137"/>
      <c r="AEI113" s="137"/>
      <c r="AEJ113" s="137"/>
      <c r="AEK113" s="137"/>
      <c r="AEL113" s="137"/>
      <c r="AEM113" s="137"/>
      <c r="AEN113" s="137"/>
      <c r="AEO113" s="137"/>
      <c r="AEP113" s="137"/>
      <c r="AEQ113" s="137"/>
      <c r="AER113" s="137"/>
      <c r="AES113" s="137"/>
      <c r="AET113" s="137"/>
      <c r="AEU113" s="137"/>
      <c r="AEV113" s="137"/>
      <c r="AEW113" s="137"/>
      <c r="AEX113" s="137"/>
      <c r="AEY113" s="137"/>
      <c r="AEZ113" s="137"/>
      <c r="AFA113" s="137"/>
      <c r="AFB113" s="137"/>
      <c r="AFC113" s="137"/>
      <c r="AFD113" s="137"/>
      <c r="AFE113" s="137"/>
      <c r="AFF113" s="137"/>
      <c r="AFG113" s="137"/>
      <c r="AFH113" s="137"/>
      <c r="AFI113" s="137"/>
      <c r="AFJ113" s="137"/>
      <c r="AFK113" s="137"/>
      <c r="AFL113" s="137"/>
      <c r="AFM113" s="137"/>
      <c r="AFN113" s="137"/>
      <c r="AFO113" s="137"/>
      <c r="AFP113" s="137"/>
      <c r="AFQ113" s="137"/>
      <c r="AFR113" s="137"/>
      <c r="AFS113" s="137"/>
      <c r="AFT113" s="137"/>
      <c r="AFU113" s="137"/>
      <c r="AFV113" s="137"/>
      <c r="AFW113" s="137"/>
      <c r="AFX113" s="137"/>
      <c r="AFY113" s="137"/>
      <c r="AFZ113" s="137"/>
      <c r="AGA113" s="137"/>
      <c r="AGB113" s="137"/>
      <c r="AGC113" s="137"/>
      <c r="AGD113" s="137"/>
      <c r="AGE113" s="137"/>
      <c r="AGF113" s="137"/>
      <c r="AGG113" s="137"/>
      <c r="AGH113" s="137"/>
      <c r="AGI113" s="137"/>
      <c r="AGJ113" s="137"/>
      <c r="AGK113" s="137"/>
      <c r="AGL113" s="137"/>
      <c r="AGM113" s="137"/>
      <c r="AGN113" s="137"/>
      <c r="AGO113" s="137"/>
      <c r="AGP113" s="137"/>
      <c r="AGQ113" s="137"/>
      <c r="AGR113" s="137"/>
      <c r="AGS113" s="137"/>
      <c r="AGT113" s="137"/>
      <c r="AGU113" s="137"/>
      <c r="AGV113" s="137"/>
      <c r="AGW113" s="137"/>
      <c r="AGX113" s="137"/>
      <c r="AGY113" s="137"/>
      <c r="AGZ113" s="137"/>
      <c r="AHA113" s="137"/>
      <c r="AHB113" s="137"/>
      <c r="AHC113" s="137"/>
      <c r="AHD113" s="137"/>
      <c r="AHE113" s="137"/>
      <c r="AHF113" s="137"/>
      <c r="AHG113" s="137"/>
      <c r="AHH113" s="137"/>
      <c r="AHI113" s="137"/>
      <c r="AHJ113" s="137"/>
      <c r="AHK113" s="137"/>
      <c r="AHL113" s="137"/>
      <c r="AHM113" s="137"/>
      <c r="AHN113" s="137"/>
      <c r="AHO113" s="137"/>
      <c r="AHP113" s="137"/>
      <c r="AHQ113" s="137"/>
      <c r="AHR113" s="137"/>
      <c r="AHS113" s="137"/>
      <c r="AHT113" s="137"/>
      <c r="AHU113" s="137"/>
      <c r="AHV113" s="137"/>
      <c r="AHW113" s="137"/>
      <c r="AHX113" s="137"/>
      <c r="AHY113" s="137"/>
      <c r="AHZ113" s="137"/>
      <c r="AIA113" s="137"/>
      <c r="AIB113" s="137"/>
      <c r="AIC113" s="137"/>
      <c r="AID113" s="137"/>
      <c r="AIE113" s="137"/>
      <c r="AIF113" s="137"/>
      <c r="AIG113" s="137"/>
      <c r="AIH113" s="137"/>
      <c r="AII113" s="137"/>
      <c r="AIJ113" s="137"/>
      <c r="AIK113" s="137"/>
      <c r="AIL113" s="137"/>
      <c r="AIM113" s="137"/>
      <c r="AIN113" s="137"/>
      <c r="AIO113" s="137"/>
      <c r="AIP113" s="137"/>
      <c r="AIQ113" s="137"/>
      <c r="AIR113" s="137"/>
      <c r="AIS113" s="137"/>
      <c r="AIT113" s="137"/>
      <c r="AIU113" s="137"/>
      <c r="AIV113" s="137"/>
      <c r="AIW113" s="137"/>
      <c r="AIX113" s="137"/>
      <c r="AIY113" s="137"/>
      <c r="AIZ113" s="137"/>
      <c r="AJA113" s="137"/>
      <c r="AJB113" s="137"/>
      <c r="AJC113" s="137"/>
      <c r="AJD113" s="137"/>
      <c r="AJE113" s="137"/>
      <c r="AJF113" s="137"/>
      <c r="AJG113" s="137"/>
      <c r="AJH113" s="137"/>
      <c r="AJI113" s="137"/>
      <c r="AJJ113" s="137"/>
      <c r="AJK113" s="137"/>
      <c r="AJL113" s="137"/>
      <c r="AJM113" s="137"/>
      <c r="AJN113" s="137"/>
      <c r="AJO113" s="137"/>
      <c r="AJP113" s="137"/>
      <c r="AJQ113" s="137"/>
      <c r="AJR113" s="137"/>
      <c r="AJS113" s="137"/>
      <c r="AJT113" s="137"/>
      <c r="AJU113" s="137"/>
      <c r="AJV113" s="137"/>
      <c r="AJW113" s="137"/>
      <c r="AJX113" s="137"/>
      <c r="AJY113" s="137"/>
      <c r="AJZ113" s="137"/>
      <c r="AKA113" s="137"/>
      <c r="AKB113" s="137"/>
      <c r="AKC113" s="137"/>
      <c r="AKD113" s="137"/>
      <c r="AKE113" s="137"/>
      <c r="AKF113" s="137"/>
      <c r="AKG113" s="137"/>
      <c r="AKH113" s="137"/>
      <c r="AKI113" s="137"/>
      <c r="AKJ113" s="137"/>
      <c r="AKK113" s="137"/>
      <c r="AKL113" s="137"/>
      <c r="AKM113" s="137"/>
      <c r="AKN113" s="137"/>
      <c r="AKO113" s="137"/>
      <c r="AKP113" s="137"/>
      <c r="AKQ113" s="137"/>
      <c r="AKR113" s="137"/>
      <c r="AKS113" s="137"/>
      <c r="AKT113" s="137"/>
      <c r="AKU113" s="137"/>
      <c r="AKV113" s="137"/>
      <c r="AKW113" s="137"/>
      <c r="AKX113" s="137"/>
      <c r="AKY113" s="137"/>
      <c r="AKZ113" s="137"/>
      <c r="ALA113" s="137"/>
      <c r="ALB113" s="137"/>
      <c r="ALC113" s="137"/>
      <c r="ALD113" s="137"/>
      <c r="ALE113" s="137"/>
      <c r="ALF113" s="137"/>
      <c r="ALG113" s="137"/>
      <c r="ALH113" s="137"/>
      <c r="ALI113" s="137"/>
      <c r="ALJ113" s="137"/>
      <c r="ALK113" s="137"/>
      <c r="ALL113" s="137"/>
      <c r="ALM113" s="137"/>
      <c r="ALN113" s="137"/>
      <c r="ALO113" s="137"/>
      <c r="ALP113" s="137"/>
      <c r="ALQ113" s="137"/>
      <c r="ALR113" s="137"/>
      <c r="ALS113" s="137"/>
      <c r="ALT113" s="137"/>
      <c r="ALU113" s="137"/>
      <c r="ALV113" s="137"/>
      <c r="ALW113" s="137"/>
      <c r="ALX113" s="137"/>
      <c r="ALY113" s="137"/>
      <c r="ALZ113" s="137"/>
      <c r="AMA113" s="137"/>
      <c r="AMB113" s="137"/>
      <c r="AMC113" s="137"/>
      <c r="AMD113" s="137"/>
      <c r="AME113" s="137"/>
      <c r="AMF113" s="137"/>
      <c r="AMG113" s="137"/>
      <c r="AMH113" s="137"/>
      <c r="AMI113" s="137"/>
      <c r="AMJ113" s="137"/>
      <c r="AMK113" s="137"/>
      <c r="AML113" s="137"/>
    </row>
    <row r="114" spans="1:1026" s="37" customFormat="1" ht="18.75" customHeight="1">
      <c r="A114" s="36"/>
      <c r="B114" s="412" t="s">
        <v>105</v>
      </c>
      <c r="C114" s="413"/>
      <c r="D114" s="413"/>
      <c r="E114" s="413"/>
      <c r="F114" s="413"/>
      <c r="G114" s="414"/>
      <c r="H114" s="118">
        <f>ROUND(SUM(H112:H113),2)</f>
        <v>271.66000000000003</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397" t="s">
        <v>59</v>
      </c>
      <c r="C116" s="398"/>
      <c r="D116" s="407" t="s">
        <v>111</v>
      </c>
      <c r="E116" s="407"/>
      <c r="F116" s="398"/>
      <c r="G116" s="398"/>
      <c r="H116" s="408"/>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21" t="s">
        <v>74</v>
      </c>
      <c r="D117" s="322"/>
      <c r="E117" s="322"/>
      <c r="F117" s="322"/>
      <c r="G117" s="323"/>
      <c r="H117" s="85" t="s">
        <v>76</v>
      </c>
      <c r="I117"/>
    </row>
    <row r="118" spans="1:1026">
      <c r="B118" s="19" t="s">
        <v>9</v>
      </c>
      <c r="C118" s="324" t="s">
        <v>112</v>
      </c>
      <c r="D118" s="325"/>
      <c r="E118" s="325"/>
      <c r="F118" s="325"/>
      <c r="G118" s="326"/>
      <c r="H118" s="117">
        <v>0</v>
      </c>
      <c r="I118"/>
    </row>
    <row r="119" spans="1:1026" s="37" customFormat="1" ht="18.75" customHeight="1">
      <c r="A119" s="36"/>
      <c r="B119" s="412" t="s">
        <v>147</v>
      </c>
      <c r="C119" s="413"/>
      <c r="D119" s="413"/>
      <c r="E119" s="413"/>
      <c r="F119" s="413"/>
      <c r="G119" s="414"/>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397" t="s">
        <v>88</v>
      </c>
      <c r="C121" s="398"/>
      <c r="D121" s="399" t="s">
        <v>100</v>
      </c>
      <c r="E121" s="399"/>
      <c r="F121" s="399"/>
      <c r="G121" s="399"/>
      <c r="H121" s="400"/>
      <c r="I121"/>
    </row>
    <row r="122" spans="1:1026" s="43" customFormat="1" ht="15.75" customHeight="1">
      <c r="A122" s="42"/>
      <c r="B122" s="108"/>
      <c r="C122" s="382" t="s">
        <v>74</v>
      </c>
      <c r="D122" s="383"/>
      <c r="E122" s="383"/>
      <c r="F122" s="383"/>
      <c r="G122" s="403"/>
      <c r="H122" s="91" t="s">
        <v>76</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7.25" customHeight="1">
      <c r="B123" s="72" t="s">
        <v>56</v>
      </c>
      <c r="C123" s="391" t="s">
        <v>102</v>
      </c>
      <c r="D123" s="401"/>
      <c r="E123" s="401"/>
      <c r="F123" s="401"/>
      <c r="G123" s="402"/>
      <c r="H123" s="119">
        <f>H114</f>
        <v>271.66000000000003</v>
      </c>
      <c r="I123"/>
    </row>
    <row r="124" spans="1:1026" ht="17.25" customHeight="1">
      <c r="B124" s="72" t="s">
        <v>60</v>
      </c>
      <c r="C124" s="391" t="s">
        <v>111</v>
      </c>
      <c r="D124" s="401"/>
      <c r="E124" s="401"/>
      <c r="F124" s="401"/>
      <c r="G124" s="402"/>
      <c r="H124" s="119">
        <f>H118</f>
        <v>0</v>
      </c>
      <c r="I124"/>
    </row>
    <row r="125" spans="1:1026" s="51" customFormat="1" ht="28.5" customHeight="1" thickBot="1">
      <c r="A125" s="47"/>
      <c r="B125" s="404" t="s">
        <v>113</v>
      </c>
      <c r="C125" s="405"/>
      <c r="D125" s="405"/>
      <c r="E125" s="405"/>
      <c r="F125" s="405"/>
      <c r="G125" s="406"/>
      <c r="H125" s="120">
        <f>SUM(H122:H124)</f>
        <v>271.66000000000003</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377" t="s">
        <v>114</v>
      </c>
      <c r="C127" s="380"/>
      <c r="D127" s="379" t="s">
        <v>115</v>
      </c>
      <c r="E127" s="379"/>
      <c r="F127" s="380"/>
      <c r="G127" s="380"/>
      <c r="H127" s="381"/>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388" t="s">
        <v>116</v>
      </c>
      <c r="D128" s="389"/>
      <c r="E128" s="390"/>
      <c r="F128" s="390"/>
      <c r="G128" s="390"/>
      <c r="H128" s="94" t="s">
        <v>76</v>
      </c>
      <c r="I128"/>
    </row>
    <row r="129" spans="1:1026" ht="17.25" customHeight="1">
      <c r="B129" s="82" t="s">
        <v>9</v>
      </c>
      <c r="C129" s="391" t="s">
        <v>117</v>
      </c>
      <c r="D129" s="392"/>
      <c r="E129" s="392"/>
      <c r="F129" s="392"/>
      <c r="G129" s="339"/>
      <c r="H129" s="121">
        <f>'Uniformes e Equipament_Peao-JC'!J27</f>
        <v>146.35062499999998</v>
      </c>
      <c r="I129"/>
    </row>
    <row r="130" spans="1:1026" ht="17.25" customHeight="1">
      <c r="B130" s="82" t="s">
        <v>11</v>
      </c>
      <c r="C130" s="391" t="s">
        <v>118</v>
      </c>
      <c r="D130" s="392"/>
      <c r="E130" s="392"/>
      <c r="F130" s="392"/>
      <c r="G130" s="339"/>
      <c r="H130" s="254"/>
      <c r="I130"/>
    </row>
    <row r="131" spans="1:1026" ht="17.25" customHeight="1">
      <c r="B131" s="82" t="s">
        <v>13</v>
      </c>
      <c r="C131" s="391" t="s">
        <v>119</v>
      </c>
      <c r="D131" s="392"/>
      <c r="E131" s="392"/>
      <c r="F131" s="392"/>
      <c r="G131" s="339"/>
      <c r="H131" s="121">
        <f>'Uniformes e Equipament_Peao-JC'!J54</f>
        <v>88.135499999999993</v>
      </c>
      <c r="I131"/>
    </row>
    <row r="132" spans="1:1026" ht="17.25" customHeight="1">
      <c r="B132" s="83" t="s">
        <v>14</v>
      </c>
      <c r="C132" s="393" t="s">
        <v>120</v>
      </c>
      <c r="D132" s="394"/>
      <c r="E132" s="394"/>
      <c r="F132" s="392"/>
      <c r="G132" s="339"/>
      <c r="H132" s="122"/>
      <c r="I132"/>
    </row>
    <row r="133" spans="1:1026" s="37" customFormat="1" ht="25.5" customHeight="1" thickBot="1">
      <c r="A133" s="36"/>
      <c r="B133" s="355" t="s">
        <v>121</v>
      </c>
      <c r="C133" s="356"/>
      <c r="D133" s="356"/>
      <c r="E133" s="395"/>
      <c r="F133" s="395"/>
      <c r="G133" s="396"/>
      <c r="H133" s="123">
        <f>SUM(H129:H132)</f>
        <v>234.48612499999996</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377" t="s">
        <v>122</v>
      </c>
      <c r="C135" s="378"/>
      <c r="D135" s="379" t="s">
        <v>127</v>
      </c>
      <c r="E135" s="379"/>
      <c r="F135" s="380"/>
      <c r="G135" s="380"/>
      <c r="H135" s="381"/>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382" t="s">
        <v>116</v>
      </c>
      <c r="D136" s="383"/>
      <c r="E136" s="350"/>
      <c r="F136" s="384" t="s">
        <v>75</v>
      </c>
      <c r="G136" s="385"/>
      <c r="H136" s="96" t="s">
        <v>76</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386" t="s">
        <v>9</v>
      </c>
      <c r="C137" s="359" t="s">
        <v>123</v>
      </c>
      <c r="D137" s="360"/>
      <c r="E137" s="360"/>
      <c r="F137" s="131" t="s">
        <v>155</v>
      </c>
      <c r="G137" s="136">
        <f>H150+H151+H152+H153+H154</f>
        <v>3370.0894122792411</v>
      </c>
      <c r="H137" s="365">
        <f>ROUND(G137*G138,2)</f>
        <v>55.27</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387"/>
      <c r="C138" s="362"/>
      <c r="D138" s="363"/>
      <c r="E138" s="364"/>
      <c r="F138" s="129" t="s">
        <v>75</v>
      </c>
      <c r="G138" s="249">
        <v>1.6400000000000001E-2</v>
      </c>
      <c r="H138" s="366"/>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59" t="s">
        <v>124</v>
      </c>
      <c r="D139" s="360"/>
      <c r="E139" s="361"/>
      <c r="F139" s="131" t="s">
        <v>155</v>
      </c>
      <c r="G139" s="136">
        <f>G137+H137</f>
        <v>3425.359412279241</v>
      </c>
      <c r="H139" s="365">
        <f>ROUND(G139*G140,2)</f>
        <v>171.27</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62"/>
      <c r="D140" s="363"/>
      <c r="E140" s="364"/>
      <c r="F140" s="129" t="s">
        <v>75</v>
      </c>
      <c r="G140" s="249">
        <v>0.05</v>
      </c>
      <c r="H140" s="366"/>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175" t="s">
        <v>125</v>
      </c>
      <c r="D141" s="176"/>
      <c r="E141" s="172"/>
      <c r="F141" s="367">
        <f>F142+F143+F145</f>
        <v>7.6499999999999999E-2</v>
      </c>
      <c r="G141" s="368"/>
      <c r="H141" s="124">
        <f>SUM(H142:H145)</f>
        <v>297.92944651818829</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69"/>
      <c r="C142" s="371" t="s">
        <v>153</v>
      </c>
      <c r="D142" s="373" t="s">
        <v>67</v>
      </c>
      <c r="E142" s="350"/>
      <c r="F142" s="374">
        <f>IF(F8=1,1.65%,IF(F8=2,0.65%,IF(F8=3,F8,IF(F8=4,F8,"RT Indefinido"))))</f>
        <v>6.5000000000000006E-3</v>
      </c>
      <c r="G142" s="375" t="e">
        <f>IF(#REF!=1,1.65%,IF(#REF!=2,0.65%,IF(#REF!=3,#REF!,IF(#REF!=4,#REF!,"RT Indefinido"))))</f>
        <v>#REF!</v>
      </c>
      <c r="H142" s="130">
        <f>ROUND((((G139+H139))/((1-F141)))*F142,2)</f>
        <v>25.31</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70"/>
      <c r="C143" s="372"/>
      <c r="D143" s="376" t="s">
        <v>154</v>
      </c>
      <c r="E143" s="350"/>
      <c r="F143" s="374">
        <f>IF(F8=1,7.6%,IF(F8=2,3%,IF(F8=3,F8,IF(F8=4,F8,"RT Indefinido"))))</f>
        <v>0.03</v>
      </c>
      <c r="G143" s="375" t="e">
        <f>IF(#REF!=1,7.6%,IF(#REF!=2,3%,IF(#REF!=3,#REF!,IF(#REF!=4,#REF!,"RT Indefinido"))))</f>
        <v>#REF!</v>
      </c>
      <c r="H143" s="130">
        <f>((G139+H139)/(1-F141)*F143)</f>
        <v>116.83690565065211</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348" t="s">
        <v>126</v>
      </c>
      <c r="D144" s="349"/>
      <c r="E144" s="350"/>
      <c r="F144" s="351">
        <v>0</v>
      </c>
      <c r="G144" s="352"/>
      <c r="H144" s="130">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348" t="s">
        <v>152</v>
      </c>
      <c r="D145" s="349"/>
      <c r="E145" s="350"/>
      <c r="F145" s="353">
        <v>0.04</v>
      </c>
      <c r="G145" s="354"/>
      <c r="H145" s="130">
        <f>((G139+H139)/(1-F141))*F145</f>
        <v>155.78254086753617</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355" t="s">
        <v>128</v>
      </c>
      <c r="C146" s="356"/>
      <c r="D146" s="356"/>
      <c r="E146" s="357"/>
      <c r="F146" s="358">
        <f>F141+G140+G138</f>
        <v>0.1429</v>
      </c>
      <c r="G146" s="357"/>
      <c r="H146" s="123">
        <f>H141+H139+H137</f>
        <v>524.46944651818831</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332" t="s">
        <v>130</v>
      </c>
      <c r="C148" s="333"/>
      <c r="D148" s="333"/>
      <c r="E148" s="333"/>
      <c r="F148" s="333"/>
      <c r="G148" s="333"/>
      <c r="H148" s="334"/>
      <c r="I148"/>
    </row>
    <row r="149" spans="1:1026">
      <c r="A149"/>
      <c r="B149" s="335" t="s">
        <v>22</v>
      </c>
      <c r="C149" s="336"/>
      <c r="D149" s="336"/>
      <c r="E149" s="336"/>
      <c r="F149" s="336"/>
      <c r="G149" s="337"/>
      <c r="H149" s="338"/>
      <c r="I149"/>
    </row>
    <row r="150" spans="1:1026" ht="15.75" customHeight="1">
      <c r="A150"/>
      <c r="B150" s="146" t="s">
        <v>9</v>
      </c>
      <c r="C150" s="193" t="s">
        <v>151</v>
      </c>
      <c r="D150" s="194"/>
      <c r="E150" s="194"/>
      <c r="F150" s="194"/>
      <c r="G150" s="195"/>
      <c r="H150" s="147">
        <f>H46</f>
        <v>1754.4706695636364</v>
      </c>
      <c r="I150"/>
    </row>
    <row r="151" spans="1:1026" ht="15.75" customHeight="1">
      <c r="A151"/>
      <c r="B151" s="146" t="s">
        <v>11</v>
      </c>
      <c r="C151" s="193" t="s">
        <v>132</v>
      </c>
      <c r="D151" s="194"/>
      <c r="E151" s="194"/>
      <c r="F151" s="194"/>
      <c r="G151" s="195"/>
      <c r="H151" s="147">
        <f>H91</f>
        <v>994.55315771560481</v>
      </c>
      <c r="I151"/>
    </row>
    <row r="152" spans="1:1026" ht="15.75" customHeight="1">
      <c r="A152"/>
      <c r="B152" s="146" t="s">
        <v>13</v>
      </c>
      <c r="C152" s="193" t="s">
        <v>133</v>
      </c>
      <c r="D152" s="194"/>
      <c r="E152" s="194"/>
      <c r="F152" s="194"/>
      <c r="G152" s="195"/>
      <c r="H152" s="147">
        <f>H101</f>
        <v>114.91946000000002</v>
      </c>
      <c r="I152"/>
    </row>
    <row r="153" spans="1:1026" ht="15.75" customHeight="1">
      <c r="A153"/>
      <c r="B153" s="146" t="s">
        <v>14</v>
      </c>
      <c r="C153" s="193" t="s">
        <v>134</v>
      </c>
      <c r="D153" s="194"/>
      <c r="E153" s="194"/>
      <c r="F153" s="194"/>
      <c r="G153" s="195"/>
      <c r="H153" s="147">
        <f>H125</f>
        <v>271.66000000000003</v>
      </c>
      <c r="I153"/>
    </row>
    <row r="154" spans="1:1026" s="51" customFormat="1" ht="15.75" customHeight="1">
      <c r="A154" s="47"/>
      <c r="B154" s="92" t="s">
        <v>38</v>
      </c>
      <c r="C154" s="193" t="s">
        <v>135</v>
      </c>
      <c r="D154" s="194"/>
      <c r="E154" s="194"/>
      <c r="F154" s="194"/>
      <c r="G154" s="195"/>
      <c r="H154" s="147">
        <f>H133</f>
        <v>234.48612499999996</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8"/>
      <c r="C155" s="345" t="s">
        <v>131</v>
      </c>
      <c r="D155" s="346"/>
      <c r="E155" s="346"/>
      <c r="F155" s="346"/>
      <c r="G155" s="347"/>
      <c r="H155" s="149">
        <f>SUM(H150:H154)</f>
        <v>3370.0894122792411</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40</v>
      </c>
      <c r="C156" s="193" t="s">
        <v>150</v>
      </c>
      <c r="D156" s="194"/>
      <c r="E156" s="194"/>
      <c r="F156" s="194"/>
      <c r="G156" s="195"/>
      <c r="H156" s="147">
        <f>H146</f>
        <v>524.46944651818831</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342" t="s">
        <v>136</v>
      </c>
      <c r="C157" s="343"/>
      <c r="D157" s="343"/>
      <c r="E157" s="343"/>
      <c r="F157" s="343"/>
      <c r="G157" s="344"/>
      <c r="H157" s="150">
        <f>SUM(H155:H156)</f>
        <v>3894.5588587974294</v>
      </c>
      <c r="I157" s="248"/>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185"/>
      <c r="C158" s="99"/>
      <c r="D158" s="99"/>
      <c r="E158" s="99"/>
      <c r="F158" s="100"/>
      <c r="G158" s="100"/>
      <c r="H158" s="101"/>
      <c r="I158" s="34"/>
    </row>
    <row r="159" spans="1:1026" ht="24" customHeight="1">
      <c r="A159"/>
      <c r="B159" s="316" t="s">
        <v>137</v>
      </c>
      <c r="C159" s="317"/>
      <c r="D159" s="317"/>
      <c r="E159" s="317"/>
      <c r="F159" s="317"/>
      <c r="G159" s="317"/>
      <c r="H159" s="318"/>
      <c r="I159"/>
    </row>
    <row r="160" spans="1:1026" ht="18.75" customHeight="1">
      <c r="A160"/>
      <c r="B160" s="319" t="s">
        <v>22</v>
      </c>
      <c r="C160" s="330"/>
      <c r="D160" s="330"/>
      <c r="E160" s="330"/>
      <c r="F160" s="330"/>
      <c r="G160" s="330"/>
      <c r="H160" s="331"/>
      <c r="I160"/>
    </row>
    <row r="161" spans="1:1026" ht="72.75" customHeight="1">
      <c r="A161"/>
      <c r="B161" s="307" t="s">
        <v>140</v>
      </c>
      <c r="C161" s="308"/>
      <c r="D161" s="104" t="s">
        <v>139</v>
      </c>
      <c r="E161" s="104" t="s">
        <v>138</v>
      </c>
      <c r="F161" s="104" t="s">
        <v>144</v>
      </c>
      <c r="G161" s="104" t="s">
        <v>141</v>
      </c>
      <c r="H161" s="132" t="s">
        <v>142</v>
      </c>
      <c r="I161"/>
    </row>
    <row r="162" spans="1:1026" ht="66.599999999999994" customHeight="1">
      <c r="A162"/>
      <c r="B162" s="309" t="str">
        <f>E24</f>
        <v>Peão - TRAB. AGROP. GERAL 44h - CBO 6210-05  - (JC)</v>
      </c>
      <c r="C162" s="310"/>
      <c r="D162" s="125">
        <f>H157</f>
        <v>3894.5588587974294</v>
      </c>
      <c r="E162" s="106">
        <v>1</v>
      </c>
      <c r="F162" s="126">
        <f>D162*E162</f>
        <v>3894.5588587974294</v>
      </c>
      <c r="G162" s="107">
        <v>4</v>
      </c>
      <c r="H162" s="133">
        <f>F162*G162</f>
        <v>15578.235435189717</v>
      </c>
      <c r="I162"/>
    </row>
    <row r="163" spans="1:1026" s="34" customFormat="1" ht="30.75" customHeight="1" thickBot="1">
      <c r="B163" s="311" t="s">
        <v>143</v>
      </c>
      <c r="C163" s="312"/>
      <c r="D163" s="313"/>
      <c r="E163" s="313"/>
      <c r="F163" s="313"/>
      <c r="G163" s="313"/>
      <c r="H163" s="134">
        <f>SUM(H162)</f>
        <v>15578.235435189717</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314"/>
      <c r="C164" s="315"/>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316" t="s">
        <v>158</v>
      </c>
      <c r="C165" s="317"/>
      <c r="D165" s="317"/>
      <c r="E165" s="317"/>
      <c r="F165" s="317"/>
      <c r="G165" s="317"/>
      <c r="H165" s="318"/>
      <c r="I165"/>
    </row>
    <row r="166" spans="1:1026" ht="18.75" customHeight="1">
      <c r="A166"/>
      <c r="B166" s="319" t="s">
        <v>156</v>
      </c>
      <c r="C166" s="320"/>
      <c r="D166" s="320"/>
      <c r="E166" s="320"/>
      <c r="F166" s="320"/>
      <c r="G166" s="320"/>
      <c r="H166" s="183" t="s">
        <v>157</v>
      </c>
      <c r="I166"/>
    </row>
    <row r="167" spans="1:1026" ht="30" customHeight="1">
      <c r="A167"/>
      <c r="B167" s="184" t="s">
        <v>9</v>
      </c>
      <c r="C167" s="302" t="s">
        <v>159</v>
      </c>
      <c r="D167" s="303"/>
      <c r="E167" s="303"/>
      <c r="F167" s="303"/>
      <c r="G167" s="304"/>
      <c r="H167" s="135">
        <f>H163</f>
        <v>15578.235435189717</v>
      </c>
      <c r="I167"/>
    </row>
    <row r="168" spans="1:1026" ht="30" customHeight="1">
      <c r="A168"/>
      <c r="B168" s="187" t="s">
        <v>11</v>
      </c>
      <c r="C168" s="305" t="s">
        <v>170</v>
      </c>
      <c r="D168" s="306"/>
      <c r="E168" s="306"/>
      <c r="F168" s="306"/>
      <c r="G168" s="306"/>
      <c r="H168" s="188">
        <f>H167*H13</f>
        <v>311564.70870379434</v>
      </c>
      <c r="I168" s="189"/>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2">
    <mergeCell ref="B1:H1"/>
    <mergeCell ref="B2:H2"/>
    <mergeCell ref="C3:D3"/>
    <mergeCell ref="C4:H4"/>
    <mergeCell ref="B5:H5"/>
    <mergeCell ref="B6:C6"/>
    <mergeCell ref="D6:H6"/>
    <mergeCell ref="C12:D12"/>
    <mergeCell ref="E12:H12"/>
    <mergeCell ref="C13:G13"/>
    <mergeCell ref="C14:H14"/>
    <mergeCell ref="C15:H15"/>
    <mergeCell ref="C16:H16"/>
    <mergeCell ref="B7:C7"/>
    <mergeCell ref="D7:H7"/>
    <mergeCell ref="B8:D8"/>
    <mergeCell ref="B9:H9"/>
    <mergeCell ref="C10:F10"/>
    <mergeCell ref="C11:D11"/>
    <mergeCell ref="F11:H11"/>
    <mergeCell ref="C23:G23"/>
    <mergeCell ref="C25:D25"/>
    <mergeCell ref="C26:G26"/>
    <mergeCell ref="C27:G27"/>
    <mergeCell ref="C28:H28"/>
    <mergeCell ref="C17:H17"/>
    <mergeCell ref="B18:H18"/>
    <mergeCell ref="B19:H19"/>
    <mergeCell ref="B20:H20"/>
    <mergeCell ref="B21:H21"/>
    <mergeCell ref="B22:H22"/>
    <mergeCell ref="C24:D24"/>
    <mergeCell ref="E24:H24"/>
    <mergeCell ref="F34:G34"/>
    <mergeCell ref="C35:D35"/>
    <mergeCell ref="C36:G36"/>
    <mergeCell ref="C37:G37"/>
    <mergeCell ref="C38:G38"/>
    <mergeCell ref="C39:G39"/>
    <mergeCell ref="B30:C30"/>
    <mergeCell ref="D30:H30"/>
    <mergeCell ref="C31:F31"/>
    <mergeCell ref="C32:G32"/>
    <mergeCell ref="B33:B34"/>
    <mergeCell ref="C33:C34"/>
    <mergeCell ref="D33:E33"/>
    <mergeCell ref="F33:G33"/>
    <mergeCell ref="H33:H34"/>
    <mergeCell ref="D34:E34"/>
    <mergeCell ref="B53:G53"/>
    <mergeCell ref="B55:G55"/>
    <mergeCell ref="B46:G46"/>
    <mergeCell ref="B48:C48"/>
    <mergeCell ref="D48:H48"/>
    <mergeCell ref="B49:C49"/>
    <mergeCell ref="D49:H49"/>
    <mergeCell ref="C40:G40"/>
    <mergeCell ref="C41:G41"/>
    <mergeCell ref="D43:G43"/>
    <mergeCell ref="D44:G44"/>
    <mergeCell ref="D45:G45"/>
    <mergeCell ref="C42:G42"/>
    <mergeCell ref="C51:E51"/>
    <mergeCell ref="F51:G51"/>
    <mergeCell ref="C52:E52"/>
    <mergeCell ref="F52:G52"/>
    <mergeCell ref="C60:E60"/>
    <mergeCell ref="F60:G60"/>
    <mergeCell ref="C61:E61"/>
    <mergeCell ref="F61:G61"/>
    <mergeCell ref="C62:E62"/>
    <mergeCell ref="F62:G62"/>
    <mergeCell ref="B57:C57"/>
    <mergeCell ref="D57:H57"/>
    <mergeCell ref="C58:E58"/>
    <mergeCell ref="F58:G58"/>
    <mergeCell ref="C59:E59"/>
    <mergeCell ref="F59:G59"/>
    <mergeCell ref="C66:E66"/>
    <mergeCell ref="F66:G66"/>
    <mergeCell ref="B67:E67"/>
    <mergeCell ref="F67:G67"/>
    <mergeCell ref="B69:C69"/>
    <mergeCell ref="D69:H69"/>
    <mergeCell ref="C63:E63"/>
    <mergeCell ref="F63:G63"/>
    <mergeCell ref="C64:E64"/>
    <mergeCell ref="F64:G64"/>
    <mergeCell ref="C65:E65"/>
    <mergeCell ref="F65:G65"/>
    <mergeCell ref="H74:H76"/>
    <mergeCell ref="D75:E75"/>
    <mergeCell ref="F75:G75"/>
    <mergeCell ref="D76:E76"/>
    <mergeCell ref="F76:G76"/>
    <mergeCell ref="C70:G70"/>
    <mergeCell ref="B71:B73"/>
    <mergeCell ref="C71:C73"/>
    <mergeCell ref="D71:E71"/>
    <mergeCell ref="F71:G71"/>
    <mergeCell ref="H71:H73"/>
    <mergeCell ref="D72:E72"/>
    <mergeCell ref="F72:G72"/>
    <mergeCell ref="D73:E73"/>
    <mergeCell ref="F73:G73"/>
    <mergeCell ref="C77:G77"/>
    <mergeCell ref="C78:G78"/>
    <mergeCell ref="C79:G79"/>
    <mergeCell ref="B80:B82"/>
    <mergeCell ref="C80:C82"/>
    <mergeCell ref="D80:G80"/>
    <mergeCell ref="D81:G81"/>
    <mergeCell ref="D82:G82"/>
    <mergeCell ref="B74:B76"/>
    <mergeCell ref="C74:C76"/>
    <mergeCell ref="D74:E74"/>
    <mergeCell ref="F74:G74"/>
    <mergeCell ref="C89:G89"/>
    <mergeCell ref="C90:G90"/>
    <mergeCell ref="B91:G91"/>
    <mergeCell ref="B93:C93"/>
    <mergeCell ref="D93:H93"/>
    <mergeCell ref="B83:G83"/>
    <mergeCell ref="C84:H84"/>
    <mergeCell ref="B86:C86"/>
    <mergeCell ref="D86:H86"/>
    <mergeCell ref="C87:G87"/>
    <mergeCell ref="C88:G88"/>
    <mergeCell ref="C111:G111"/>
    <mergeCell ref="C117:G117"/>
    <mergeCell ref="C118:G118"/>
    <mergeCell ref="B119:G119"/>
    <mergeCell ref="B114:G114"/>
    <mergeCell ref="B101:E101"/>
    <mergeCell ref="F101:G101"/>
    <mergeCell ref="B103:C103"/>
    <mergeCell ref="D103:H103"/>
    <mergeCell ref="B104:C104"/>
    <mergeCell ref="D104:H104"/>
    <mergeCell ref="B127:C127"/>
    <mergeCell ref="D127:H127"/>
    <mergeCell ref="B121:C121"/>
    <mergeCell ref="D121:H121"/>
    <mergeCell ref="C123:G123"/>
    <mergeCell ref="C122:G122"/>
    <mergeCell ref="C124:G124"/>
    <mergeCell ref="B125:G125"/>
    <mergeCell ref="B116:C116"/>
    <mergeCell ref="D116:H116"/>
    <mergeCell ref="B135:C135"/>
    <mergeCell ref="D135:H135"/>
    <mergeCell ref="C136:E136"/>
    <mergeCell ref="F136:G136"/>
    <mergeCell ref="B137:B138"/>
    <mergeCell ref="C137:E138"/>
    <mergeCell ref="H137:H138"/>
    <mergeCell ref="C128:G128"/>
    <mergeCell ref="C129:G129"/>
    <mergeCell ref="C130:G130"/>
    <mergeCell ref="C131:G131"/>
    <mergeCell ref="C132:G132"/>
    <mergeCell ref="B133:G133"/>
    <mergeCell ref="C155:G155"/>
    <mergeCell ref="C144:E144"/>
    <mergeCell ref="F144:G144"/>
    <mergeCell ref="C145:E145"/>
    <mergeCell ref="F145:G145"/>
    <mergeCell ref="B146:E146"/>
    <mergeCell ref="F146:G146"/>
    <mergeCell ref="C139:E140"/>
    <mergeCell ref="H139:H140"/>
    <mergeCell ref="F141:G141"/>
    <mergeCell ref="B142:B143"/>
    <mergeCell ref="C142:C143"/>
    <mergeCell ref="D142:E142"/>
    <mergeCell ref="F142:G142"/>
    <mergeCell ref="D143:E143"/>
    <mergeCell ref="F143:G143"/>
    <mergeCell ref="C167:G167"/>
    <mergeCell ref="C168:G168"/>
    <mergeCell ref="B161:C161"/>
    <mergeCell ref="B162:C162"/>
    <mergeCell ref="B163:G163"/>
    <mergeCell ref="B164:C164"/>
    <mergeCell ref="B165:H165"/>
    <mergeCell ref="B166:G166"/>
    <mergeCell ref="C50:G50"/>
    <mergeCell ref="C94:G94"/>
    <mergeCell ref="C95:G95"/>
    <mergeCell ref="C96:G96"/>
    <mergeCell ref="C97:G97"/>
    <mergeCell ref="C98:G98"/>
    <mergeCell ref="C99:G99"/>
    <mergeCell ref="C100:G100"/>
    <mergeCell ref="C105:G105"/>
    <mergeCell ref="B159:H159"/>
    <mergeCell ref="B160:H160"/>
    <mergeCell ref="B148:H148"/>
    <mergeCell ref="B149:H149"/>
    <mergeCell ref="C106:E106"/>
    <mergeCell ref="F106:G106"/>
    <mergeCell ref="B157:G157"/>
  </mergeCells>
  <printOptions horizontalCentered="1"/>
  <pageMargins left="0.11811023622047245" right="0.11811023622047245" top="0.11811023622047245" bottom="0.35433070866141736" header="0.31496062992125984" footer="0.11811023622047245"/>
  <pageSetup paperSize="9" scale="67" fitToWidth="0" fitToHeight="0" orientation="portrait" r:id="rId1"/>
  <headerFooter>
    <oddFooter>&amp;C&amp;"Calibri,Negrito"&amp;14
&amp;K01+000&amp;A » Página -&amp;P  de  &amp;N</oddFooter>
  </headerFooter>
  <rowBreaks count="2" manualBreakCount="2">
    <brk id="68" max="16383" man="1"/>
    <brk id="133" max="16383" man="1"/>
  </rowBreaks>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L57"/>
  <sheetViews>
    <sheetView zoomScale="70" zoomScaleNormal="70" workbookViewId="0">
      <selection activeCell="L23" sqref="L23"/>
    </sheetView>
  </sheetViews>
  <sheetFormatPr defaultRowHeight="15"/>
  <cols>
    <col min="1" max="1" width="1.140625" style="255" customWidth="1"/>
    <col min="2" max="2" width="3.85546875" style="255" customWidth="1"/>
    <col min="3" max="3" width="64.85546875" style="255" customWidth="1"/>
    <col min="4" max="4" width="9" style="255" customWidth="1"/>
    <col min="5" max="5" width="11.140625" style="255" customWidth="1"/>
    <col min="6" max="6" width="9" style="255" customWidth="1"/>
    <col min="7" max="7" width="10.85546875" style="255" customWidth="1"/>
    <col min="8" max="8" width="13.5703125" style="277" customWidth="1"/>
    <col min="9" max="9" width="25" style="277" customWidth="1"/>
    <col min="10" max="10" width="26.5703125" style="255" customWidth="1"/>
    <col min="11" max="11" width="2.5703125" style="255" customWidth="1"/>
    <col min="12" max="12" width="9.140625" style="255"/>
    <col min="13" max="13" width="13.7109375" style="255" bestFit="1" customWidth="1"/>
    <col min="14" max="256" width="9.140625" style="255"/>
    <col min="257" max="257" width="1.140625" style="255" customWidth="1"/>
    <col min="258" max="258" width="3.85546875" style="255" customWidth="1"/>
    <col min="259" max="259" width="64.85546875" style="255" customWidth="1"/>
    <col min="260" max="260" width="9" style="255" customWidth="1"/>
    <col min="261" max="261" width="11.140625" style="255" customWidth="1"/>
    <col min="262" max="262" width="13" style="255" customWidth="1"/>
    <col min="263" max="263" width="10.85546875" style="255" customWidth="1"/>
    <col min="264" max="264" width="12.28515625" style="255" customWidth="1"/>
    <col min="265" max="265" width="25" style="255" customWidth="1"/>
    <col min="266" max="266" width="27.5703125" style="255" customWidth="1"/>
    <col min="267" max="267" width="2.5703125" style="255" customWidth="1"/>
    <col min="268" max="268" width="9.140625" style="255"/>
    <col min="269" max="269" width="13.7109375" style="255" bestFit="1" customWidth="1"/>
    <col min="270" max="512" width="9.140625" style="255"/>
    <col min="513" max="513" width="1.140625" style="255" customWidth="1"/>
    <col min="514" max="514" width="3.85546875" style="255" customWidth="1"/>
    <col min="515" max="515" width="64.85546875" style="255" customWidth="1"/>
    <col min="516" max="516" width="9" style="255" customWidth="1"/>
    <col min="517" max="517" width="11.140625" style="255" customWidth="1"/>
    <col min="518" max="518" width="13" style="255" customWidth="1"/>
    <col min="519" max="519" width="10.85546875" style="255" customWidth="1"/>
    <col min="520" max="520" width="12.28515625" style="255" customWidth="1"/>
    <col min="521" max="521" width="25" style="255" customWidth="1"/>
    <col min="522" max="522" width="27.5703125" style="255" customWidth="1"/>
    <col min="523" max="523" width="2.5703125" style="255" customWidth="1"/>
    <col min="524" max="524" width="9.140625" style="255"/>
    <col min="525" max="525" width="13.7109375" style="255" bestFit="1" customWidth="1"/>
    <col min="526" max="768" width="9.140625" style="255"/>
    <col min="769" max="769" width="1.140625" style="255" customWidth="1"/>
    <col min="770" max="770" width="3.85546875" style="255" customWidth="1"/>
    <col min="771" max="771" width="64.85546875" style="255" customWidth="1"/>
    <col min="772" max="772" width="9" style="255" customWidth="1"/>
    <col min="773" max="773" width="11.140625" style="255" customWidth="1"/>
    <col min="774" max="774" width="13" style="255" customWidth="1"/>
    <col min="775" max="775" width="10.85546875" style="255" customWidth="1"/>
    <col min="776" max="776" width="12.28515625" style="255" customWidth="1"/>
    <col min="777" max="777" width="25" style="255" customWidth="1"/>
    <col min="778" max="778" width="27.5703125" style="255" customWidth="1"/>
    <col min="779" max="779" width="2.5703125" style="255" customWidth="1"/>
    <col min="780" max="780" width="9.140625" style="255"/>
    <col min="781" max="781" width="13.7109375" style="255" bestFit="1" customWidth="1"/>
    <col min="782" max="1024" width="9.140625" style="255"/>
    <col min="1025" max="1025" width="1.140625" style="255" customWidth="1"/>
    <col min="1026" max="1026" width="3.85546875" style="255" customWidth="1"/>
    <col min="1027" max="1027" width="64.85546875" style="255" customWidth="1"/>
    <col min="1028" max="1028" width="9" style="255" customWidth="1"/>
    <col min="1029" max="1029" width="11.140625" style="255" customWidth="1"/>
    <col min="1030" max="1030" width="13" style="255" customWidth="1"/>
    <col min="1031" max="1031" width="10.85546875" style="255" customWidth="1"/>
    <col min="1032" max="1032" width="12.28515625" style="255" customWidth="1"/>
    <col min="1033" max="1033" width="25" style="255" customWidth="1"/>
    <col min="1034" max="1034" width="27.5703125" style="255" customWidth="1"/>
    <col min="1035" max="1035" width="2.5703125" style="255" customWidth="1"/>
    <col min="1036" max="1036" width="9.140625" style="255"/>
    <col min="1037" max="1037" width="13.7109375" style="255" bestFit="1" customWidth="1"/>
    <col min="1038" max="1280" width="9.140625" style="255"/>
    <col min="1281" max="1281" width="1.140625" style="255" customWidth="1"/>
    <col min="1282" max="1282" width="3.85546875" style="255" customWidth="1"/>
    <col min="1283" max="1283" width="64.85546875" style="255" customWidth="1"/>
    <col min="1284" max="1284" width="9" style="255" customWidth="1"/>
    <col min="1285" max="1285" width="11.140625" style="255" customWidth="1"/>
    <col min="1286" max="1286" width="13" style="255" customWidth="1"/>
    <col min="1287" max="1287" width="10.85546875" style="255" customWidth="1"/>
    <col min="1288" max="1288" width="12.28515625" style="255" customWidth="1"/>
    <col min="1289" max="1289" width="25" style="255" customWidth="1"/>
    <col min="1290" max="1290" width="27.5703125" style="255" customWidth="1"/>
    <col min="1291" max="1291" width="2.5703125" style="255" customWidth="1"/>
    <col min="1292" max="1292" width="9.140625" style="255"/>
    <col min="1293" max="1293" width="13.7109375" style="255" bestFit="1" customWidth="1"/>
    <col min="1294" max="1536" width="9.140625" style="255"/>
    <col min="1537" max="1537" width="1.140625" style="255" customWidth="1"/>
    <col min="1538" max="1538" width="3.85546875" style="255" customWidth="1"/>
    <col min="1539" max="1539" width="64.85546875" style="255" customWidth="1"/>
    <col min="1540" max="1540" width="9" style="255" customWidth="1"/>
    <col min="1541" max="1541" width="11.140625" style="255" customWidth="1"/>
    <col min="1542" max="1542" width="13" style="255" customWidth="1"/>
    <col min="1543" max="1543" width="10.85546875" style="255" customWidth="1"/>
    <col min="1544" max="1544" width="12.28515625" style="255" customWidth="1"/>
    <col min="1545" max="1545" width="25" style="255" customWidth="1"/>
    <col min="1546" max="1546" width="27.5703125" style="255" customWidth="1"/>
    <col min="1547" max="1547" width="2.5703125" style="255" customWidth="1"/>
    <col min="1548" max="1548" width="9.140625" style="255"/>
    <col min="1549" max="1549" width="13.7109375" style="255" bestFit="1" customWidth="1"/>
    <col min="1550" max="1792" width="9.140625" style="255"/>
    <col min="1793" max="1793" width="1.140625" style="255" customWidth="1"/>
    <col min="1794" max="1794" width="3.85546875" style="255" customWidth="1"/>
    <col min="1795" max="1795" width="64.85546875" style="255" customWidth="1"/>
    <col min="1796" max="1796" width="9" style="255" customWidth="1"/>
    <col min="1797" max="1797" width="11.140625" style="255" customWidth="1"/>
    <col min="1798" max="1798" width="13" style="255" customWidth="1"/>
    <col min="1799" max="1799" width="10.85546875" style="255" customWidth="1"/>
    <col min="1800" max="1800" width="12.28515625" style="255" customWidth="1"/>
    <col min="1801" max="1801" width="25" style="255" customWidth="1"/>
    <col min="1802" max="1802" width="27.5703125" style="255" customWidth="1"/>
    <col min="1803" max="1803" width="2.5703125" style="255" customWidth="1"/>
    <col min="1804" max="1804" width="9.140625" style="255"/>
    <col min="1805" max="1805" width="13.7109375" style="255" bestFit="1" customWidth="1"/>
    <col min="1806" max="2048" width="9.140625" style="255"/>
    <col min="2049" max="2049" width="1.140625" style="255" customWidth="1"/>
    <col min="2050" max="2050" width="3.85546875" style="255" customWidth="1"/>
    <col min="2051" max="2051" width="64.85546875" style="255" customWidth="1"/>
    <col min="2052" max="2052" width="9" style="255" customWidth="1"/>
    <col min="2053" max="2053" width="11.140625" style="255" customWidth="1"/>
    <col min="2054" max="2054" width="13" style="255" customWidth="1"/>
    <col min="2055" max="2055" width="10.85546875" style="255" customWidth="1"/>
    <col min="2056" max="2056" width="12.28515625" style="255" customWidth="1"/>
    <col min="2057" max="2057" width="25" style="255" customWidth="1"/>
    <col min="2058" max="2058" width="27.5703125" style="255" customWidth="1"/>
    <col min="2059" max="2059" width="2.5703125" style="255" customWidth="1"/>
    <col min="2060" max="2060" width="9.140625" style="255"/>
    <col min="2061" max="2061" width="13.7109375" style="255" bestFit="1" customWidth="1"/>
    <col min="2062" max="2304" width="9.140625" style="255"/>
    <col min="2305" max="2305" width="1.140625" style="255" customWidth="1"/>
    <col min="2306" max="2306" width="3.85546875" style="255" customWidth="1"/>
    <col min="2307" max="2307" width="64.85546875" style="255" customWidth="1"/>
    <col min="2308" max="2308" width="9" style="255" customWidth="1"/>
    <col min="2309" max="2309" width="11.140625" style="255" customWidth="1"/>
    <col min="2310" max="2310" width="13" style="255" customWidth="1"/>
    <col min="2311" max="2311" width="10.85546875" style="255" customWidth="1"/>
    <col min="2312" max="2312" width="12.28515625" style="255" customWidth="1"/>
    <col min="2313" max="2313" width="25" style="255" customWidth="1"/>
    <col min="2314" max="2314" width="27.5703125" style="255" customWidth="1"/>
    <col min="2315" max="2315" width="2.5703125" style="255" customWidth="1"/>
    <col min="2316" max="2316" width="9.140625" style="255"/>
    <col min="2317" max="2317" width="13.7109375" style="255" bestFit="1" customWidth="1"/>
    <col min="2318" max="2560" width="9.140625" style="255"/>
    <col min="2561" max="2561" width="1.140625" style="255" customWidth="1"/>
    <col min="2562" max="2562" width="3.85546875" style="255" customWidth="1"/>
    <col min="2563" max="2563" width="64.85546875" style="255" customWidth="1"/>
    <col min="2564" max="2564" width="9" style="255" customWidth="1"/>
    <col min="2565" max="2565" width="11.140625" style="255" customWidth="1"/>
    <col min="2566" max="2566" width="13" style="255" customWidth="1"/>
    <col min="2567" max="2567" width="10.85546875" style="255" customWidth="1"/>
    <col min="2568" max="2568" width="12.28515625" style="255" customWidth="1"/>
    <col min="2569" max="2569" width="25" style="255" customWidth="1"/>
    <col min="2570" max="2570" width="27.5703125" style="255" customWidth="1"/>
    <col min="2571" max="2571" width="2.5703125" style="255" customWidth="1"/>
    <col min="2572" max="2572" width="9.140625" style="255"/>
    <col min="2573" max="2573" width="13.7109375" style="255" bestFit="1" customWidth="1"/>
    <col min="2574" max="2816" width="9.140625" style="255"/>
    <col min="2817" max="2817" width="1.140625" style="255" customWidth="1"/>
    <col min="2818" max="2818" width="3.85546875" style="255" customWidth="1"/>
    <col min="2819" max="2819" width="64.85546875" style="255" customWidth="1"/>
    <col min="2820" max="2820" width="9" style="255" customWidth="1"/>
    <col min="2821" max="2821" width="11.140625" style="255" customWidth="1"/>
    <col min="2822" max="2822" width="13" style="255" customWidth="1"/>
    <col min="2823" max="2823" width="10.85546875" style="255" customWidth="1"/>
    <col min="2824" max="2824" width="12.28515625" style="255" customWidth="1"/>
    <col min="2825" max="2825" width="25" style="255" customWidth="1"/>
    <col min="2826" max="2826" width="27.5703125" style="255" customWidth="1"/>
    <col min="2827" max="2827" width="2.5703125" style="255" customWidth="1"/>
    <col min="2828" max="2828" width="9.140625" style="255"/>
    <col min="2829" max="2829" width="13.7109375" style="255" bestFit="1" customWidth="1"/>
    <col min="2830" max="3072" width="9.140625" style="255"/>
    <col min="3073" max="3073" width="1.140625" style="255" customWidth="1"/>
    <col min="3074" max="3074" width="3.85546875" style="255" customWidth="1"/>
    <col min="3075" max="3075" width="64.85546875" style="255" customWidth="1"/>
    <col min="3076" max="3076" width="9" style="255" customWidth="1"/>
    <col min="3077" max="3077" width="11.140625" style="255" customWidth="1"/>
    <col min="3078" max="3078" width="13" style="255" customWidth="1"/>
    <col min="3079" max="3079" width="10.85546875" style="255" customWidth="1"/>
    <col min="3080" max="3080" width="12.28515625" style="255" customWidth="1"/>
    <col min="3081" max="3081" width="25" style="255" customWidth="1"/>
    <col min="3082" max="3082" width="27.5703125" style="255" customWidth="1"/>
    <col min="3083" max="3083" width="2.5703125" style="255" customWidth="1"/>
    <col min="3084" max="3084" width="9.140625" style="255"/>
    <col min="3085" max="3085" width="13.7109375" style="255" bestFit="1" customWidth="1"/>
    <col min="3086" max="3328" width="9.140625" style="255"/>
    <col min="3329" max="3329" width="1.140625" style="255" customWidth="1"/>
    <col min="3330" max="3330" width="3.85546875" style="255" customWidth="1"/>
    <col min="3331" max="3331" width="64.85546875" style="255" customWidth="1"/>
    <col min="3332" max="3332" width="9" style="255" customWidth="1"/>
    <col min="3333" max="3333" width="11.140625" style="255" customWidth="1"/>
    <col min="3334" max="3334" width="13" style="255" customWidth="1"/>
    <col min="3335" max="3335" width="10.85546875" style="255" customWidth="1"/>
    <col min="3336" max="3336" width="12.28515625" style="255" customWidth="1"/>
    <col min="3337" max="3337" width="25" style="255" customWidth="1"/>
    <col min="3338" max="3338" width="27.5703125" style="255" customWidth="1"/>
    <col min="3339" max="3339" width="2.5703125" style="255" customWidth="1"/>
    <col min="3340" max="3340" width="9.140625" style="255"/>
    <col min="3341" max="3341" width="13.7109375" style="255" bestFit="1" customWidth="1"/>
    <col min="3342" max="3584" width="9.140625" style="255"/>
    <col min="3585" max="3585" width="1.140625" style="255" customWidth="1"/>
    <col min="3586" max="3586" width="3.85546875" style="255" customWidth="1"/>
    <col min="3587" max="3587" width="64.85546875" style="255" customWidth="1"/>
    <col min="3588" max="3588" width="9" style="255" customWidth="1"/>
    <col min="3589" max="3589" width="11.140625" style="255" customWidth="1"/>
    <col min="3590" max="3590" width="13" style="255" customWidth="1"/>
    <col min="3591" max="3591" width="10.85546875" style="255" customWidth="1"/>
    <col min="3592" max="3592" width="12.28515625" style="255" customWidth="1"/>
    <col min="3593" max="3593" width="25" style="255" customWidth="1"/>
    <col min="3594" max="3594" width="27.5703125" style="255" customWidth="1"/>
    <col min="3595" max="3595" width="2.5703125" style="255" customWidth="1"/>
    <col min="3596" max="3596" width="9.140625" style="255"/>
    <col min="3597" max="3597" width="13.7109375" style="255" bestFit="1" customWidth="1"/>
    <col min="3598" max="3840" width="9.140625" style="255"/>
    <col min="3841" max="3841" width="1.140625" style="255" customWidth="1"/>
    <col min="3842" max="3842" width="3.85546875" style="255" customWidth="1"/>
    <col min="3843" max="3843" width="64.85546875" style="255" customWidth="1"/>
    <col min="3844" max="3844" width="9" style="255" customWidth="1"/>
    <col min="3845" max="3845" width="11.140625" style="255" customWidth="1"/>
    <col min="3846" max="3846" width="13" style="255" customWidth="1"/>
    <col min="3847" max="3847" width="10.85546875" style="255" customWidth="1"/>
    <col min="3848" max="3848" width="12.28515625" style="255" customWidth="1"/>
    <col min="3849" max="3849" width="25" style="255" customWidth="1"/>
    <col min="3850" max="3850" width="27.5703125" style="255" customWidth="1"/>
    <col min="3851" max="3851" width="2.5703125" style="255" customWidth="1"/>
    <col min="3852" max="3852" width="9.140625" style="255"/>
    <col min="3853" max="3853" width="13.7109375" style="255" bestFit="1" customWidth="1"/>
    <col min="3854" max="4096" width="9.140625" style="255"/>
    <col min="4097" max="4097" width="1.140625" style="255" customWidth="1"/>
    <col min="4098" max="4098" width="3.85546875" style="255" customWidth="1"/>
    <col min="4099" max="4099" width="64.85546875" style="255" customWidth="1"/>
    <col min="4100" max="4100" width="9" style="255" customWidth="1"/>
    <col min="4101" max="4101" width="11.140625" style="255" customWidth="1"/>
    <col min="4102" max="4102" width="13" style="255" customWidth="1"/>
    <col min="4103" max="4103" width="10.85546875" style="255" customWidth="1"/>
    <col min="4104" max="4104" width="12.28515625" style="255" customWidth="1"/>
    <col min="4105" max="4105" width="25" style="255" customWidth="1"/>
    <col min="4106" max="4106" width="27.5703125" style="255" customWidth="1"/>
    <col min="4107" max="4107" width="2.5703125" style="255" customWidth="1"/>
    <col min="4108" max="4108" width="9.140625" style="255"/>
    <col min="4109" max="4109" width="13.7109375" style="255" bestFit="1" customWidth="1"/>
    <col min="4110" max="4352" width="9.140625" style="255"/>
    <col min="4353" max="4353" width="1.140625" style="255" customWidth="1"/>
    <col min="4354" max="4354" width="3.85546875" style="255" customWidth="1"/>
    <col min="4355" max="4355" width="64.85546875" style="255" customWidth="1"/>
    <col min="4356" max="4356" width="9" style="255" customWidth="1"/>
    <col min="4357" max="4357" width="11.140625" style="255" customWidth="1"/>
    <col min="4358" max="4358" width="13" style="255" customWidth="1"/>
    <col min="4359" max="4359" width="10.85546875" style="255" customWidth="1"/>
    <col min="4360" max="4360" width="12.28515625" style="255" customWidth="1"/>
    <col min="4361" max="4361" width="25" style="255" customWidth="1"/>
    <col min="4362" max="4362" width="27.5703125" style="255" customWidth="1"/>
    <col min="4363" max="4363" width="2.5703125" style="255" customWidth="1"/>
    <col min="4364" max="4364" width="9.140625" style="255"/>
    <col min="4365" max="4365" width="13.7109375" style="255" bestFit="1" customWidth="1"/>
    <col min="4366" max="4608" width="9.140625" style="255"/>
    <col min="4609" max="4609" width="1.140625" style="255" customWidth="1"/>
    <col min="4610" max="4610" width="3.85546875" style="255" customWidth="1"/>
    <col min="4611" max="4611" width="64.85546875" style="255" customWidth="1"/>
    <col min="4612" max="4612" width="9" style="255" customWidth="1"/>
    <col min="4613" max="4613" width="11.140625" style="255" customWidth="1"/>
    <col min="4614" max="4614" width="13" style="255" customWidth="1"/>
    <col min="4615" max="4615" width="10.85546875" style="255" customWidth="1"/>
    <col min="4616" max="4616" width="12.28515625" style="255" customWidth="1"/>
    <col min="4617" max="4617" width="25" style="255" customWidth="1"/>
    <col min="4618" max="4618" width="27.5703125" style="255" customWidth="1"/>
    <col min="4619" max="4619" width="2.5703125" style="255" customWidth="1"/>
    <col min="4620" max="4620" width="9.140625" style="255"/>
    <col min="4621" max="4621" width="13.7109375" style="255" bestFit="1" customWidth="1"/>
    <col min="4622" max="4864" width="9.140625" style="255"/>
    <col min="4865" max="4865" width="1.140625" style="255" customWidth="1"/>
    <col min="4866" max="4866" width="3.85546875" style="255" customWidth="1"/>
    <col min="4867" max="4867" width="64.85546875" style="255" customWidth="1"/>
    <col min="4868" max="4868" width="9" style="255" customWidth="1"/>
    <col min="4869" max="4869" width="11.140625" style="255" customWidth="1"/>
    <col min="4870" max="4870" width="13" style="255" customWidth="1"/>
    <col min="4871" max="4871" width="10.85546875" style="255" customWidth="1"/>
    <col min="4872" max="4872" width="12.28515625" style="255" customWidth="1"/>
    <col min="4873" max="4873" width="25" style="255" customWidth="1"/>
    <col min="4874" max="4874" width="27.5703125" style="255" customWidth="1"/>
    <col min="4875" max="4875" width="2.5703125" style="255" customWidth="1"/>
    <col min="4876" max="4876" width="9.140625" style="255"/>
    <col min="4877" max="4877" width="13.7109375" style="255" bestFit="1" customWidth="1"/>
    <col min="4878" max="5120" width="9.140625" style="255"/>
    <col min="5121" max="5121" width="1.140625" style="255" customWidth="1"/>
    <col min="5122" max="5122" width="3.85546875" style="255" customWidth="1"/>
    <col min="5123" max="5123" width="64.85546875" style="255" customWidth="1"/>
    <col min="5124" max="5124" width="9" style="255" customWidth="1"/>
    <col min="5125" max="5125" width="11.140625" style="255" customWidth="1"/>
    <col min="5126" max="5126" width="13" style="255" customWidth="1"/>
    <col min="5127" max="5127" width="10.85546875" style="255" customWidth="1"/>
    <col min="5128" max="5128" width="12.28515625" style="255" customWidth="1"/>
    <col min="5129" max="5129" width="25" style="255" customWidth="1"/>
    <col min="5130" max="5130" width="27.5703125" style="255" customWidth="1"/>
    <col min="5131" max="5131" width="2.5703125" style="255" customWidth="1"/>
    <col min="5132" max="5132" width="9.140625" style="255"/>
    <col min="5133" max="5133" width="13.7109375" style="255" bestFit="1" customWidth="1"/>
    <col min="5134" max="5376" width="9.140625" style="255"/>
    <col min="5377" max="5377" width="1.140625" style="255" customWidth="1"/>
    <col min="5378" max="5378" width="3.85546875" style="255" customWidth="1"/>
    <col min="5379" max="5379" width="64.85546875" style="255" customWidth="1"/>
    <col min="5380" max="5380" width="9" style="255" customWidth="1"/>
    <col min="5381" max="5381" width="11.140625" style="255" customWidth="1"/>
    <col min="5382" max="5382" width="13" style="255" customWidth="1"/>
    <col min="5383" max="5383" width="10.85546875" style="255" customWidth="1"/>
    <col min="5384" max="5384" width="12.28515625" style="255" customWidth="1"/>
    <col min="5385" max="5385" width="25" style="255" customWidth="1"/>
    <col min="5386" max="5386" width="27.5703125" style="255" customWidth="1"/>
    <col min="5387" max="5387" width="2.5703125" style="255" customWidth="1"/>
    <col min="5388" max="5388" width="9.140625" style="255"/>
    <col min="5389" max="5389" width="13.7109375" style="255" bestFit="1" customWidth="1"/>
    <col min="5390" max="5632" width="9.140625" style="255"/>
    <col min="5633" max="5633" width="1.140625" style="255" customWidth="1"/>
    <col min="5634" max="5634" width="3.85546875" style="255" customWidth="1"/>
    <col min="5635" max="5635" width="64.85546875" style="255" customWidth="1"/>
    <col min="5636" max="5636" width="9" style="255" customWidth="1"/>
    <col min="5637" max="5637" width="11.140625" style="255" customWidth="1"/>
    <col min="5638" max="5638" width="13" style="255" customWidth="1"/>
    <col min="5639" max="5639" width="10.85546875" style="255" customWidth="1"/>
    <col min="5640" max="5640" width="12.28515625" style="255" customWidth="1"/>
    <col min="5641" max="5641" width="25" style="255" customWidth="1"/>
    <col min="5642" max="5642" width="27.5703125" style="255" customWidth="1"/>
    <col min="5643" max="5643" width="2.5703125" style="255" customWidth="1"/>
    <col min="5644" max="5644" width="9.140625" style="255"/>
    <col min="5645" max="5645" width="13.7109375" style="255" bestFit="1" customWidth="1"/>
    <col min="5646" max="5888" width="9.140625" style="255"/>
    <col min="5889" max="5889" width="1.140625" style="255" customWidth="1"/>
    <col min="5890" max="5890" width="3.85546875" style="255" customWidth="1"/>
    <col min="5891" max="5891" width="64.85546875" style="255" customWidth="1"/>
    <col min="5892" max="5892" width="9" style="255" customWidth="1"/>
    <col min="5893" max="5893" width="11.140625" style="255" customWidth="1"/>
    <col min="5894" max="5894" width="13" style="255" customWidth="1"/>
    <col min="5895" max="5895" width="10.85546875" style="255" customWidth="1"/>
    <col min="5896" max="5896" width="12.28515625" style="255" customWidth="1"/>
    <col min="5897" max="5897" width="25" style="255" customWidth="1"/>
    <col min="5898" max="5898" width="27.5703125" style="255" customWidth="1"/>
    <col min="5899" max="5899" width="2.5703125" style="255" customWidth="1"/>
    <col min="5900" max="5900" width="9.140625" style="255"/>
    <col min="5901" max="5901" width="13.7109375" style="255" bestFit="1" customWidth="1"/>
    <col min="5902" max="6144" width="9.140625" style="255"/>
    <col min="6145" max="6145" width="1.140625" style="255" customWidth="1"/>
    <col min="6146" max="6146" width="3.85546875" style="255" customWidth="1"/>
    <col min="6147" max="6147" width="64.85546875" style="255" customWidth="1"/>
    <col min="6148" max="6148" width="9" style="255" customWidth="1"/>
    <col min="6149" max="6149" width="11.140625" style="255" customWidth="1"/>
    <col min="6150" max="6150" width="13" style="255" customWidth="1"/>
    <col min="6151" max="6151" width="10.85546875" style="255" customWidth="1"/>
    <col min="6152" max="6152" width="12.28515625" style="255" customWidth="1"/>
    <col min="6153" max="6153" width="25" style="255" customWidth="1"/>
    <col min="6154" max="6154" width="27.5703125" style="255" customWidth="1"/>
    <col min="6155" max="6155" width="2.5703125" style="255" customWidth="1"/>
    <col min="6156" max="6156" width="9.140625" style="255"/>
    <col min="6157" max="6157" width="13.7109375" style="255" bestFit="1" customWidth="1"/>
    <col min="6158" max="6400" width="9.140625" style="255"/>
    <col min="6401" max="6401" width="1.140625" style="255" customWidth="1"/>
    <col min="6402" max="6402" width="3.85546875" style="255" customWidth="1"/>
    <col min="6403" max="6403" width="64.85546875" style="255" customWidth="1"/>
    <col min="6404" max="6404" width="9" style="255" customWidth="1"/>
    <col min="6405" max="6405" width="11.140625" style="255" customWidth="1"/>
    <col min="6406" max="6406" width="13" style="255" customWidth="1"/>
    <col min="6407" max="6407" width="10.85546875" style="255" customWidth="1"/>
    <col min="6408" max="6408" width="12.28515625" style="255" customWidth="1"/>
    <col min="6409" max="6409" width="25" style="255" customWidth="1"/>
    <col min="6410" max="6410" width="27.5703125" style="255" customWidth="1"/>
    <col min="6411" max="6411" width="2.5703125" style="255" customWidth="1"/>
    <col min="6412" max="6412" width="9.140625" style="255"/>
    <col min="6413" max="6413" width="13.7109375" style="255" bestFit="1" customWidth="1"/>
    <col min="6414" max="6656" width="9.140625" style="255"/>
    <col min="6657" max="6657" width="1.140625" style="255" customWidth="1"/>
    <col min="6658" max="6658" width="3.85546875" style="255" customWidth="1"/>
    <col min="6659" max="6659" width="64.85546875" style="255" customWidth="1"/>
    <col min="6660" max="6660" width="9" style="255" customWidth="1"/>
    <col min="6661" max="6661" width="11.140625" style="255" customWidth="1"/>
    <col min="6662" max="6662" width="13" style="255" customWidth="1"/>
    <col min="6663" max="6663" width="10.85546875" style="255" customWidth="1"/>
    <col min="6664" max="6664" width="12.28515625" style="255" customWidth="1"/>
    <col min="6665" max="6665" width="25" style="255" customWidth="1"/>
    <col min="6666" max="6666" width="27.5703125" style="255" customWidth="1"/>
    <col min="6667" max="6667" width="2.5703125" style="255" customWidth="1"/>
    <col min="6668" max="6668" width="9.140625" style="255"/>
    <col min="6669" max="6669" width="13.7109375" style="255" bestFit="1" customWidth="1"/>
    <col min="6670" max="6912" width="9.140625" style="255"/>
    <col min="6913" max="6913" width="1.140625" style="255" customWidth="1"/>
    <col min="6914" max="6914" width="3.85546875" style="255" customWidth="1"/>
    <col min="6915" max="6915" width="64.85546875" style="255" customWidth="1"/>
    <col min="6916" max="6916" width="9" style="255" customWidth="1"/>
    <col min="6917" max="6917" width="11.140625" style="255" customWidth="1"/>
    <col min="6918" max="6918" width="13" style="255" customWidth="1"/>
    <col min="6919" max="6919" width="10.85546875" style="255" customWidth="1"/>
    <col min="6920" max="6920" width="12.28515625" style="255" customWidth="1"/>
    <col min="6921" max="6921" width="25" style="255" customWidth="1"/>
    <col min="6922" max="6922" width="27.5703125" style="255" customWidth="1"/>
    <col min="6923" max="6923" width="2.5703125" style="255" customWidth="1"/>
    <col min="6924" max="6924" width="9.140625" style="255"/>
    <col min="6925" max="6925" width="13.7109375" style="255" bestFit="1" customWidth="1"/>
    <col min="6926" max="7168" width="9.140625" style="255"/>
    <col min="7169" max="7169" width="1.140625" style="255" customWidth="1"/>
    <col min="7170" max="7170" width="3.85546875" style="255" customWidth="1"/>
    <col min="7171" max="7171" width="64.85546875" style="255" customWidth="1"/>
    <col min="7172" max="7172" width="9" style="255" customWidth="1"/>
    <col min="7173" max="7173" width="11.140625" style="255" customWidth="1"/>
    <col min="7174" max="7174" width="13" style="255" customWidth="1"/>
    <col min="7175" max="7175" width="10.85546875" style="255" customWidth="1"/>
    <col min="7176" max="7176" width="12.28515625" style="255" customWidth="1"/>
    <col min="7177" max="7177" width="25" style="255" customWidth="1"/>
    <col min="7178" max="7178" width="27.5703125" style="255" customWidth="1"/>
    <col min="7179" max="7179" width="2.5703125" style="255" customWidth="1"/>
    <col min="7180" max="7180" width="9.140625" style="255"/>
    <col min="7181" max="7181" width="13.7109375" style="255" bestFit="1" customWidth="1"/>
    <col min="7182" max="7424" width="9.140625" style="255"/>
    <col min="7425" max="7425" width="1.140625" style="255" customWidth="1"/>
    <col min="7426" max="7426" width="3.85546875" style="255" customWidth="1"/>
    <col min="7427" max="7427" width="64.85546875" style="255" customWidth="1"/>
    <col min="7428" max="7428" width="9" style="255" customWidth="1"/>
    <col min="7429" max="7429" width="11.140625" style="255" customWidth="1"/>
    <col min="7430" max="7430" width="13" style="255" customWidth="1"/>
    <col min="7431" max="7431" width="10.85546875" style="255" customWidth="1"/>
    <col min="7432" max="7432" width="12.28515625" style="255" customWidth="1"/>
    <col min="7433" max="7433" width="25" style="255" customWidth="1"/>
    <col min="7434" max="7434" width="27.5703125" style="255" customWidth="1"/>
    <col min="7435" max="7435" width="2.5703125" style="255" customWidth="1"/>
    <col min="7436" max="7436" width="9.140625" style="255"/>
    <col min="7437" max="7437" width="13.7109375" style="255" bestFit="1" customWidth="1"/>
    <col min="7438" max="7680" width="9.140625" style="255"/>
    <col min="7681" max="7681" width="1.140625" style="255" customWidth="1"/>
    <col min="7682" max="7682" width="3.85546875" style="255" customWidth="1"/>
    <col min="7683" max="7683" width="64.85546875" style="255" customWidth="1"/>
    <col min="7684" max="7684" width="9" style="255" customWidth="1"/>
    <col min="7685" max="7685" width="11.140625" style="255" customWidth="1"/>
    <col min="7686" max="7686" width="13" style="255" customWidth="1"/>
    <col min="7687" max="7687" width="10.85546875" style="255" customWidth="1"/>
    <col min="7688" max="7688" width="12.28515625" style="255" customWidth="1"/>
    <col min="7689" max="7689" width="25" style="255" customWidth="1"/>
    <col min="7690" max="7690" width="27.5703125" style="255" customWidth="1"/>
    <col min="7691" max="7691" width="2.5703125" style="255" customWidth="1"/>
    <col min="7692" max="7692" width="9.140625" style="255"/>
    <col min="7693" max="7693" width="13.7109375" style="255" bestFit="1" customWidth="1"/>
    <col min="7694" max="7936" width="9.140625" style="255"/>
    <col min="7937" max="7937" width="1.140625" style="255" customWidth="1"/>
    <col min="7938" max="7938" width="3.85546875" style="255" customWidth="1"/>
    <col min="7939" max="7939" width="64.85546875" style="255" customWidth="1"/>
    <col min="7940" max="7940" width="9" style="255" customWidth="1"/>
    <col min="7941" max="7941" width="11.140625" style="255" customWidth="1"/>
    <col min="7942" max="7942" width="13" style="255" customWidth="1"/>
    <col min="7943" max="7943" width="10.85546875" style="255" customWidth="1"/>
    <col min="7944" max="7944" width="12.28515625" style="255" customWidth="1"/>
    <col min="7945" max="7945" width="25" style="255" customWidth="1"/>
    <col min="7946" max="7946" width="27.5703125" style="255" customWidth="1"/>
    <col min="7947" max="7947" width="2.5703125" style="255" customWidth="1"/>
    <col min="7948" max="7948" width="9.140625" style="255"/>
    <col min="7949" max="7949" width="13.7109375" style="255" bestFit="1" customWidth="1"/>
    <col min="7950" max="8192" width="9.140625" style="255"/>
    <col min="8193" max="8193" width="1.140625" style="255" customWidth="1"/>
    <col min="8194" max="8194" width="3.85546875" style="255" customWidth="1"/>
    <col min="8195" max="8195" width="64.85546875" style="255" customWidth="1"/>
    <col min="8196" max="8196" width="9" style="255" customWidth="1"/>
    <col min="8197" max="8197" width="11.140625" style="255" customWidth="1"/>
    <col min="8198" max="8198" width="13" style="255" customWidth="1"/>
    <col min="8199" max="8199" width="10.85546875" style="255" customWidth="1"/>
    <col min="8200" max="8200" width="12.28515625" style="255" customWidth="1"/>
    <col min="8201" max="8201" width="25" style="255" customWidth="1"/>
    <col min="8202" max="8202" width="27.5703125" style="255" customWidth="1"/>
    <col min="8203" max="8203" width="2.5703125" style="255" customWidth="1"/>
    <col min="8204" max="8204" width="9.140625" style="255"/>
    <col min="8205" max="8205" width="13.7109375" style="255" bestFit="1" customWidth="1"/>
    <col min="8206" max="8448" width="9.140625" style="255"/>
    <col min="8449" max="8449" width="1.140625" style="255" customWidth="1"/>
    <col min="8450" max="8450" width="3.85546875" style="255" customWidth="1"/>
    <col min="8451" max="8451" width="64.85546875" style="255" customWidth="1"/>
    <col min="8452" max="8452" width="9" style="255" customWidth="1"/>
    <col min="8453" max="8453" width="11.140625" style="255" customWidth="1"/>
    <col min="8454" max="8454" width="13" style="255" customWidth="1"/>
    <col min="8455" max="8455" width="10.85546875" style="255" customWidth="1"/>
    <col min="8456" max="8456" width="12.28515625" style="255" customWidth="1"/>
    <col min="8457" max="8457" width="25" style="255" customWidth="1"/>
    <col min="8458" max="8458" width="27.5703125" style="255" customWidth="1"/>
    <col min="8459" max="8459" width="2.5703125" style="255" customWidth="1"/>
    <col min="8460" max="8460" width="9.140625" style="255"/>
    <col min="8461" max="8461" width="13.7109375" style="255" bestFit="1" customWidth="1"/>
    <col min="8462" max="8704" width="9.140625" style="255"/>
    <col min="8705" max="8705" width="1.140625" style="255" customWidth="1"/>
    <col min="8706" max="8706" width="3.85546875" style="255" customWidth="1"/>
    <col min="8707" max="8707" width="64.85546875" style="255" customWidth="1"/>
    <col min="8708" max="8708" width="9" style="255" customWidth="1"/>
    <col min="8709" max="8709" width="11.140625" style="255" customWidth="1"/>
    <col min="8710" max="8710" width="13" style="255" customWidth="1"/>
    <col min="8711" max="8711" width="10.85546875" style="255" customWidth="1"/>
    <col min="8712" max="8712" width="12.28515625" style="255" customWidth="1"/>
    <col min="8713" max="8713" width="25" style="255" customWidth="1"/>
    <col min="8714" max="8714" width="27.5703125" style="255" customWidth="1"/>
    <col min="8715" max="8715" width="2.5703125" style="255" customWidth="1"/>
    <col min="8716" max="8716" width="9.140625" style="255"/>
    <col min="8717" max="8717" width="13.7109375" style="255" bestFit="1" customWidth="1"/>
    <col min="8718" max="8960" width="9.140625" style="255"/>
    <col min="8961" max="8961" width="1.140625" style="255" customWidth="1"/>
    <col min="8962" max="8962" width="3.85546875" style="255" customWidth="1"/>
    <col min="8963" max="8963" width="64.85546875" style="255" customWidth="1"/>
    <col min="8964" max="8964" width="9" style="255" customWidth="1"/>
    <col min="8965" max="8965" width="11.140625" style="255" customWidth="1"/>
    <col min="8966" max="8966" width="13" style="255" customWidth="1"/>
    <col min="8967" max="8967" width="10.85546875" style="255" customWidth="1"/>
    <col min="8968" max="8968" width="12.28515625" style="255" customWidth="1"/>
    <col min="8969" max="8969" width="25" style="255" customWidth="1"/>
    <col min="8970" max="8970" width="27.5703125" style="255" customWidth="1"/>
    <col min="8971" max="8971" width="2.5703125" style="255" customWidth="1"/>
    <col min="8972" max="8972" width="9.140625" style="255"/>
    <col min="8973" max="8973" width="13.7109375" style="255" bestFit="1" customWidth="1"/>
    <col min="8974" max="9216" width="9.140625" style="255"/>
    <col min="9217" max="9217" width="1.140625" style="255" customWidth="1"/>
    <col min="9218" max="9218" width="3.85546875" style="255" customWidth="1"/>
    <col min="9219" max="9219" width="64.85546875" style="255" customWidth="1"/>
    <col min="9220" max="9220" width="9" style="255" customWidth="1"/>
    <col min="9221" max="9221" width="11.140625" style="255" customWidth="1"/>
    <col min="9222" max="9222" width="13" style="255" customWidth="1"/>
    <col min="9223" max="9223" width="10.85546875" style="255" customWidth="1"/>
    <col min="9224" max="9224" width="12.28515625" style="255" customWidth="1"/>
    <col min="9225" max="9225" width="25" style="255" customWidth="1"/>
    <col min="9226" max="9226" width="27.5703125" style="255" customWidth="1"/>
    <col min="9227" max="9227" width="2.5703125" style="255" customWidth="1"/>
    <col min="9228" max="9228" width="9.140625" style="255"/>
    <col min="9229" max="9229" width="13.7109375" style="255" bestFit="1" customWidth="1"/>
    <col min="9230" max="9472" width="9.140625" style="255"/>
    <col min="9473" max="9473" width="1.140625" style="255" customWidth="1"/>
    <col min="9474" max="9474" width="3.85546875" style="255" customWidth="1"/>
    <col min="9475" max="9475" width="64.85546875" style="255" customWidth="1"/>
    <col min="9476" max="9476" width="9" style="255" customWidth="1"/>
    <col min="9477" max="9477" width="11.140625" style="255" customWidth="1"/>
    <col min="9478" max="9478" width="13" style="255" customWidth="1"/>
    <col min="9479" max="9479" width="10.85546875" style="255" customWidth="1"/>
    <col min="9480" max="9480" width="12.28515625" style="255" customWidth="1"/>
    <col min="9481" max="9481" width="25" style="255" customWidth="1"/>
    <col min="9482" max="9482" width="27.5703125" style="255" customWidth="1"/>
    <col min="9483" max="9483" width="2.5703125" style="255" customWidth="1"/>
    <col min="9484" max="9484" width="9.140625" style="255"/>
    <col min="9485" max="9485" width="13.7109375" style="255" bestFit="1" customWidth="1"/>
    <col min="9486" max="9728" width="9.140625" style="255"/>
    <col min="9729" max="9729" width="1.140625" style="255" customWidth="1"/>
    <col min="9730" max="9730" width="3.85546875" style="255" customWidth="1"/>
    <col min="9731" max="9731" width="64.85546875" style="255" customWidth="1"/>
    <col min="9732" max="9732" width="9" style="255" customWidth="1"/>
    <col min="9733" max="9733" width="11.140625" style="255" customWidth="1"/>
    <col min="9734" max="9734" width="13" style="255" customWidth="1"/>
    <col min="9735" max="9735" width="10.85546875" style="255" customWidth="1"/>
    <col min="9736" max="9736" width="12.28515625" style="255" customWidth="1"/>
    <col min="9737" max="9737" width="25" style="255" customWidth="1"/>
    <col min="9738" max="9738" width="27.5703125" style="255" customWidth="1"/>
    <col min="9739" max="9739" width="2.5703125" style="255" customWidth="1"/>
    <col min="9740" max="9740" width="9.140625" style="255"/>
    <col min="9741" max="9741" width="13.7109375" style="255" bestFit="1" customWidth="1"/>
    <col min="9742" max="9984" width="9.140625" style="255"/>
    <col min="9985" max="9985" width="1.140625" style="255" customWidth="1"/>
    <col min="9986" max="9986" width="3.85546875" style="255" customWidth="1"/>
    <col min="9987" max="9987" width="64.85546875" style="255" customWidth="1"/>
    <col min="9988" max="9988" width="9" style="255" customWidth="1"/>
    <col min="9989" max="9989" width="11.140625" style="255" customWidth="1"/>
    <col min="9990" max="9990" width="13" style="255" customWidth="1"/>
    <col min="9991" max="9991" width="10.85546875" style="255" customWidth="1"/>
    <col min="9992" max="9992" width="12.28515625" style="255" customWidth="1"/>
    <col min="9993" max="9993" width="25" style="255" customWidth="1"/>
    <col min="9994" max="9994" width="27.5703125" style="255" customWidth="1"/>
    <col min="9995" max="9995" width="2.5703125" style="255" customWidth="1"/>
    <col min="9996" max="9996" width="9.140625" style="255"/>
    <col min="9997" max="9997" width="13.7109375" style="255" bestFit="1" customWidth="1"/>
    <col min="9998" max="10240" width="9.140625" style="255"/>
    <col min="10241" max="10241" width="1.140625" style="255" customWidth="1"/>
    <col min="10242" max="10242" width="3.85546875" style="255" customWidth="1"/>
    <col min="10243" max="10243" width="64.85546875" style="255" customWidth="1"/>
    <col min="10244" max="10244" width="9" style="255" customWidth="1"/>
    <col min="10245" max="10245" width="11.140625" style="255" customWidth="1"/>
    <col min="10246" max="10246" width="13" style="255" customWidth="1"/>
    <col min="10247" max="10247" width="10.85546875" style="255" customWidth="1"/>
    <col min="10248" max="10248" width="12.28515625" style="255" customWidth="1"/>
    <col min="10249" max="10249" width="25" style="255" customWidth="1"/>
    <col min="10250" max="10250" width="27.5703125" style="255" customWidth="1"/>
    <col min="10251" max="10251" width="2.5703125" style="255" customWidth="1"/>
    <col min="10252" max="10252" width="9.140625" style="255"/>
    <col min="10253" max="10253" width="13.7109375" style="255" bestFit="1" customWidth="1"/>
    <col min="10254" max="10496" width="9.140625" style="255"/>
    <col min="10497" max="10497" width="1.140625" style="255" customWidth="1"/>
    <col min="10498" max="10498" width="3.85546875" style="255" customWidth="1"/>
    <col min="10499" max="10499" width="64.85546875" style="255" customWidth="1"/>
    <col min="10500" max="10500" width="9" style="255" customWidth="1"/>
    <col min="10501" max="10501" width="11.140625" style="255" customWidth="1"/>
    <col min="10502" max="10502" width="13" style="255" customWidth="1"/>
    <col min="10503" max="10503" width="10.85546875" style="255" customWidth="1"/>
    <col min="10504" max="10504" width="12.28515625" style="255" customWidth="1"/>
    <col min="10505" max="10505" width="25" style="255" customWidth="1"/>
    <col min="10506" max="10506" width="27.5703125" style="255" customWidth="1"/>
    <col min="10507" max="10507" width="2.5703125" style="255" customWidth="1"/>
    <col min="10508" max="10508" width="9.140625" style="255"/>
    <col min="10509" max="10509" width="13.7109375" style="255" bestFit="1" customWidth="1"/>
    <col min="10510" max="10752" width="9.140625" style="255"/>
    <col min="10753" max="10753" width="1.140625" style="255" customWidth="1"/>
    <col min="10754" max="10754" width="3.85546875" style="255" customWidth="1"/>
    <col min="10755" max="10755" width="64.85546875" style="255" customWidth="1"/>
    <col min="10756" max="10756" width="9" style="255" customWidth="1"/>
    <col min="10757" max="10757" width="11.140625" style="255" customWidth="1"/>
    <col min="10758" max="10758" width="13" style="255" customWidth="1"/>
    <col min="10759" max="10759" width="10.85546875" style="255" customWidth="1"/>
    <col min="10760" max="10760" width="12.28515625" style="255" customWidth="1"/>
    <col min="10761" max="10761" width="25" style="255" customWidth="1"/>
    <col min="10762" max="10762" width="27.5703125" style="255" customWidth="1"/>
    <col min="10763" max="10763" width="2.5703125" style="255" customWidth="1"/>
    <col min="10764" max="10764" width="9.140625" style="255"/>
    <col min="10765" max="10765" width="13.7109375" style="255" bestFit="1" customWidth="1"/>
    <col min="10766" max="11008" width="9.140625" style="255"/>
    <col min="11009" max="11009" width="1.140625" style="255" customWidth="1"/>
    <col min="11010" max="11010" width="3.85546875" style="255" customWidth="1"/>
    <col min="11011" max="11011" width="64.85546875" style="255" customWidth="1"/>
    <col min="11012" max="11012" width="9" style="255" customWidth="1"/>
    <col min="11013" max="11013" width="11.140625" style="255" customWidth="1"/>
    <col min="11014" max="11014" width="13" style="255" customWidth="1"/>
    <col min="11015" max="11015" width="10.85546875" style="255" customWidth="1"/>
    <col min="11016" max="11016" width="12.28515625" style="255" customWidth="1"/>
    <col min="11017" max="11017" width="25" style="255" customWidth="1"/>
    <col min="11018" max="11018" width="27.5703125" style="255" customWidth="1"/>
    <col min="11019" max="11019" width="2.5703125" style="255" customWidth="1"/>
    <col min="11020" max="11020" width="9.140625" style="255"/>
    <col min="11021" max="11021" width="13.7109375" style="255" bestFit="1" customWidth="1"/>
    <col min="11022" max="11264" width="9.140625" style="255"/>
    <col min="11265" max="11265" width="1.140625" style="255" customWidth="1"/>
    <col min="11266" max="11266" width="3.85546875" style="255" customWidth="1"/>
    <col min="11267" max="11267" width="64.85546875" style="255" customWidth="1"/>
    <col min="11268" max="11268" width="9" style="255" customWidth="1"/>
    <col min="11269" max="11269" width="11.140625" style="255" customWidth="1"/>
    <col min="11270" max="11270" width="13" style="255" customWidth="1"/>
    <col min="11271" max="11271" width="10.85546875" style="255" customWidth="1"/>
    <col min="11272" max="11272" width="12.28515625" style="255" customWidth="1"/>
    <col min="11273" max="11273" width="25" style="255" customWidth="1"/>
    <col min="11274" max="11274" width="27.5703125" style="255" customWidth="1"/>
    <col min="11275" max="11275" width="2.5703125" style="255" customWidth="1"/>
    <col min="11276" max="11276" width="9.140625" style="255"/>
    <col min="11277" max="11277" width="13.7109375" style="255" bestFit="1" customWidth="1"/>
    <col min="11278" max="11520" width="9.140625" style="255"/>
    <col min="11521" max="11521" width="1.140625" style="255" customWidth="1"/>
    <col min="11522" max="11522" width="3.85546875" style="255" customWidth="1"/>
    <col min="11523" max="11523" width="64.85546875" style="255" customWidth="1"/>
    <col min="11524" max="11524" width="9" style="255" customWidth="1"/>
    <col min="11525" max="11525" width="11.140625" style="255" customWidth="1"/>
    <col min="11526" max="11526" width="13" style="255" customWidth="1"/>
    <col min="11527" max="11527" width="10.85546875" style="255" customWidth="1"/>
    <col min="11528" max="11528" width="12.28515625" style="255" customWidth="1"/>
    <col min="11529" max="11529" width="25" style="255" customWidth="1"/>
    <col min="11530" max="11530" width="27.5703125" style="255" customWidth="1"/>
    <col min="11531" max="11531" width="2.5703125" style="255" customWidth="1"/>
    <col min="11532" max="11532" width="9.140625" style="255"/>
    <col min="11533" max="11533" width="13.7109375" style="255" bestFit="1" customWidth="1"/>
    <col min="11534" max="11776" width="9.140625" style="255"/>
    <col min="11777" max="11777" width="1.140625" style="255" customWidth="1"/>
    <col min="11778" max="11778" width="3.85546875" style="255" customWidth="1"/>
    <col min="11779" max="11779" width="64.85546875" style="255" customWidth="1"/>
    <col min="11780" max="11780" width="9" style="255" customWidth="1"/>
    <col min="11781" max="11781" width="11.140625" style="255" customWidth="1"/>
    <col min="11782" max="11782" width="13" style="255" customWidth="1"/>
    <col min="11783" max="11783" width="10.85546875" style="255" customWidth="1"/>
    <col min="11784" max="11784" width="12.28515625" style="255" customWidth="1"/>
    <col min="11785" max="11785" width="25" style="255" customWidth="1"/>
    <col min="11786" max="11786" width="27.5703125" style="255" customWidth="1"/>
    <col min="11787" max="11787" width="2.5703125" style="255" customWidth="1"/>
    <col min="11788" max="11788" width="9.140625" style="255"/>
    <col min="11789" max="11789" width="13.7109375" style="255" bestFit="1" customWidth="1"/>
    <col min="11790" max="12032" width="9.140625" style="255"/>
    <col min="12033" max="12033" width="1.140625" style="255" customWidth="1"/>
    <col min="12034" max="12034" width="3.85546875" style="255" customWidth="1"/>
    <col min="12035" max="12035" width="64.85546875" style="255" customWidth="1"/>
    <col min="12036" max="12036" width="9" style="255" customWidth="1"/>
    <col min="12037" max="12037" width="11.140625" style="255" customWidth="1"/>
    <col min="12038" max="12038" width="13" style="255" customWidth="1"/>
    <col min="12039" max="12039" width="10.85546875" style="255" customWidth="1"/>
    <col min="12040" max="12040" width="12.28515625" style="255" customWidth="1"/>
    <col min="12041" max="12041" width="25" style="255" customWidth="1"/>
    <col min="12042" max="12042" width="27.5703125" style="255" customWidth="1"/>
    <col min="12043" max="12043" width="2.5703125" style="255" customWidth="1"/>
    <col min="12044" max="12044" width="9.140625" style="255"/>
    <col min="12045" max="12045" width="13.7109375" style="255" bestFit="1" customWidth="1"/>
    <col min="12046" max="12288" width="9.140625" style="255"/>
    <col min="12289" max="12289" width="1.140625" style="255" customWidth="1"/>
    <col min="12290" max="12290" width="3.85546875" style="255" customWidth="1"/>
    <col min="12291" max="12291" width="64.85546875" style="255" customWidth="1"/>
    <col min="12292" max="12292" width="9" style="255" customWidth="1"/>
    <col min="12293" max="12293" width="11.140625" style="255" customWidth="1"/>
    <col min="12294" max="12294" width="13" style="255" customWidth="1"/>
    <col min="12295" max="12295" width="10.85546875" style="255" customWidth="1"/>
    <col min="12296" max="12296" width="12.28515625" style="255" customWidth="1"/>
    <col min="12297" max="12297" width="25" style="255" customWidth="1"/>
    <col min="12298" max="12298" width="27.5703125" style="255" customWidth="1"/>
    <col min="12299" max="12299" width="2.5703125" style="255" customWidth="1"/>
    <col min="12300" max="12300" width="9.140625" style="255"/>
    <col min="12301" max="12301" width="13.7109375" style="255" bestFit="1" customWidth="1"/>
    <col min="12302" max="12544" width="9.140625" style="255"/>
    <col min="12545" max="12545" width="1.140625" style="255" customWidth="1"/>
    <col min="12546" max="12546" width="3.85546875" style="255" customWidth="1"/>
    <col min="12547" max="12547" width="64.85546875" style="255" customWidth="1"/>
    <col min="12548" max="12548" width="9" style="255" customWidth="1"/>
    <col min="12549" max="12549" width="11.140625" style="255" customWidth="1"/>
    <col min="12550" max="12550" width="13" style="255" customWidth="1"/>
    <col min="12551" max="12551" width="10.85546875" style="255" customWidth="1"/>
    <col min="12552" max="12552" width="12.28515625" style="255" customWidth="1"/>
    <col min="12553" max="12553" width="25" style="255" customWidth="1"/>
    <col min="12554" max="12554" width="27.5703125" style="255" customWidth="1"/>
    <col min="12555" max="12555" width="2.5703125" style="255" customWidth="1"/>
    <col min="12556" max="12556" width="9.140625" style="255"/>
    <col min="12557" max="12557" width="13.7109375" style="255" bestFit="1" customWidth="1"/>
    <col min="12558" max="12800" width="9.140625" style="255"/>
    <col min="12801" max="12801" width="1.140625" style="255" customWidth="1"/>
    <col min="12802" max="12802" width="3.85546875" style="255" customWidth="1"/>
    <col min="12803" max="12803" width="64.85546875" style="255" customWidth="1"/>
    <col min="12804" max="12804" width="9" style="255" customWidth="1"/>
    <col min="12805" max="12805" width="11.140625" style="255" customWidth="1"/>
    <col min="12806" max="12806" width="13" style="255" customWidth="1"/>
    <col min="12807" max="12807" width="10.85546875" style="255" customWidth="1"/>
    <col min="12808" max="12808" width="12.28515625" style="255" customWidth="1"/>
    <col min="12809" max="12809" width="25" style="255" customWidth="1"/>
    <col min="12810" max="12810" width="27.5703125" style="255" customWidth="1"/>
    <col min="12811" max="12811" width="2.5703125" style="255" customWidth="1"/>
    <col min="12812" max="12812" width="9.140625" style="255"/>
    <col min="12813" max="12813" width="13.7109375" style="255" bestFit="1" customWidth="1"/>
    <col min="12814" max="13056" width="9.140625" style="255"/>
    <col min="13057" max="13057" width="1.140625" style="255" customWidth="1"/>
    <col min="13058" max="13058" width="3.85546875" style="255" customWidth="1"/>
    <col min="13059" max="13059" width="64.85546875" style="255" customWidth="1"/>
    <col min="13060" max="13060" width="9" style="255" customWidth="1"/>
    <col min="13061" max="13061" width="11.140625" style="255" customWidth="1"/>
    <col min="13062" max="13062" width="13" style="255" customWidth="1"/>
    <col min="13063" max="13063" width="10.85546875" style="255" customWidth="1"/>
    <col min="13064" max="13064" width="12.28515625" style="255" customWidth="1"/>
    <col min="13065" max="13065" width="25" style="255" customWidth="1"/>
    <col min="13066" max="13066" width="27.5703125" style="255" customWidth="1"/>
    <col min="13067" max="13067" width="2.5703125" style="255" customWidth="1"/>
    <col min="13068" max="13068" width="9.140625" style="255"/>
    <col min="13069" max="13069" width="13.7109375" style="255" bestFit="1" customWidth="1"/>
    <col min="13070" max="13312" width="9.140625" style="255"/>
    <col min="13313" max="13313" width="1.140625" style="255" customWidth="1"/>
    <col min="13314" max="13314" width="3.85546875" style="255" customWidth="1"/>
    <col min="13315" max="13315" width="64.85546875" style="255" customWidth="1"/>
    <col min="13316" max="13316" width="9" style="255" customWidth="1"/>
    <col min="13317" max="13317" width="11.140625" style="255" customWidth="1"/>
    <col min="13318" max="13318" width="13" style="255" customWidth="1"/>
    <col min="13319" max="13319" width="10.85546875" style="255" customWidth="1"/>
    <col min="13320" max="13320" width="12.28515625" style="255" customWidth="1"/>
    <col min="13321" max="13321" width="25" style="255" customWidth="1"/>
    <col min="13322" max="13322" width="27.5703125" style="255" customWidth="1"/>
    <col min="13323" max="13323" width="2.5703125" style="255" customWidth="1"/>
    <col min="13324" max="13324" width="9.140625" style="255"/>
    <col min="13325" max="13325" width="13.7109375" style="255" bestFit="1" customWidth="1"/>
    <col min="13326" max="13568" width="9.140625" style="255"/>
    <col min="13569" max="13569" width="1.140625" style="255" customWidth="1"/>
    <col min="13570" max="13570" width="3.85546875" style="255" customWidth="1"/>
    <col min="13571" max="13571" width="64.85546875" style="255" customWidth="1"/>
    <col min="13572" max="13572" width="9" style="255" customWidth="1"/>
    <col min="13573" max="13573" width="11.140625" style="255" customWidth="1"/>
    <col min="13574" max="13574" width="13" style="255" customWidth="1"/>
    <col min="13575" max="13575" width="10.85546875" style="255" customWidth="1"/>
    <col min="13576" max="13576" width="12.28515625" style="255" customWidth="1"/>
    <col min="13577" max="13577" width="25" style="255" customWidth="1"/>
    <col min="13578" max="13578" width="27.5703125" style="255" customWidth="1"/>
    <col min="13579" max="13579" width="2.5703125" style="255" customWidth="1"/>
    <col min="13580" max="13580" width="9.140625" style="255"/>
    <col min="13581" max="13581" width="13.7109375" style="255" bestFit="1" customWidth="1"/>
    <col min="13582" max="13824" width="9.140625" style="255"/>
    <col min="13825" max="13825" width="1.140625" style="255" customWidth="1"/>
    <col min="13826" max="13826" width="3.85546875" style="255" customWidth="1"/>
    <col min="13827" max="13827" width="64.85546875" style="255" customWidth="1"/>
    <col min="13828" max="13828" width="9" style="255" customWidth="1"/>
    <col min="13829" max="13829" width="11.140625" style="255" customWidth="1"/>
    <col min="13830" max="13830" width="13" style="255" customWidth="1"/>
    <col min="13831" max="13831" width="10.85546875" style="255" customWidth="1"/>
    <col min="13832" max="13832" width="12.28515625" style="255" customWidth="1"/>
    <col min="13833" max="13833" width="25" style="255" customWidth="1"/>
    <col min="13834" max="13834" width="27.5703125" style="255" customWidth="1"/>
    <col min="13835" max="13835" width="2.5703125" style="255" customWidth="1"/>
    <col min="13836" max="13836" width="9.140625" style="255"/>
    <col min="13837" max="13837" width="13.7109375" style="255" bestFit="1" customWidth="1"/>
    <col min="13838" max="14080" width="9.140625" style="255"/>
    <col min="14081" max="14081" width="1.140625" style="255" customWidth="1"/>
    <col min="14082" max="14082" width="3.85546875" style="255" customWidth="1"/>
    <col min="14083" max="14083" width="64.85546875" style="255" customWidth="1"/>
    <col min="14084" max="14084" width="9" style="255" customWidth="1"/>
    <col min="14085" max="14085" width="11.140625" style="255" customWidth="1"/>
    <col min="14086" max="14086" width="13" style="255" customWidth="1"/>
    <col min="14087" max="14087" width="10.85546875" style="255" customWidth="1"/>
    <col min="14088" max="14088" width="12.28515625" style="255" customWidth="1"/>
    <col min="14089" max="14089" width="25" style="255" customWidth="1"/>
    <col min="14090" max="14090" width="27.5703125" style="255" customWidth="1"/>
    <col min="14091" max="14091" width="2.5703125" style="255" customWidth="1"/>
    <col min="14092" max="14092" width="9.140625" style="255"/>
    <col min="14093" max="14093" width="13.7109375" style="255" bestFit="1" customWidth="1"/>
    <col min="14094" max="14336" width="9.140625" style="255"/>
    <col min="14337" max="14337" width="1.140625" style="255" customWidth="1"/>
    <col min="14338" max="14338" width="3.85546875" style="255" customWidth="1"/>
    <col min="14339" max="14339" width="64.85546875" style="255" customWidth="1"/>
    <col min="14340" max="14340" width="9" style="255" customWidth="1"/>
    <col min="14341" max="14341" width="11.140625" style="255" customWidth="1"/>
    <col min="14342" max="14342" width="13" style="255" customWidth="1"/>
    <col min="14343" max="14343" width="10.85546875" style="255" customWidth="1"/>
    <col min="14344" max="14344" width="12.28515625" style="255" customWidth="1"/>
    <col min="14345" max="14345" width="25" style="255" customWidth="1"/>
    <col min="14346" max="14346" width="27.5703125" style="255" customWidth="1"/>
    <col min="14347" max="14347" width="2.5703125" style="255" customWidth="1"/>
    <col min="14348" max="14348" width="9.140625" style="255"/>
    <col min="14349" max="14349" width="13.7109375" style="255" bestFit="1" customWidth="1"/>
    <col min="14350" max="14592" width="9.140625" style="255"/>
    <col min="14593" max="14593" width="1.140625" style="255" customWidth="1"/>
    <col min="14594" max="14594" width="3.85546875" style="255" customWidth="1"/>
    <col min="14595" max="14595" width="64.85546875" style="255" customWidth="1"/>
    <col min="14596" max="14596" width="9" style="255" customWidth="1"/>
    <col min="14597" max="14597" width="11.140625" style="255" customWidth="1"/>
    <col min="14598" max="14598" width="13" style="255" customWidth="1"/>
    <col min="14599" max="14599" width="10.85546875" style="255" customWidth="1"/>
    <col min="14600" max="14600" width="12.28515625" style="255" customWidth="1"/>
    <col min="14601" max="14601" width="25" style="255" customWidth="1"/>
    <col min="14602" max="14602" width="27.5703125" style="255" customWidth="1"/>
    <col min="14603" max="14603" width="2.5703125" style="255" customWidth="1"/>
    <col min="14604" max="14604" width="9.140625" style="255"/>
    <col min="14605" max="14605" width="13.7109375" style="255" bestFit="1" customWidth="1"/>
    <col min="14606" max="14848" width="9.140625" style="255"/>
    <col min="14849" max="14849" width="1.140625" style="255" customWidth="1"/>
    <col min="14850" max="14850" width="3.85546875" style="255" customWidth="1"/>
    <col min="14851" max="14851" width="64.85546875" style="255" customWidth="1"/>
    <col min="14852" max="14852" width="9" style="255" customWidth="1"/>
    <col min="14853" max="14853" width="11.140625" style="255" customWidth="1"/>
    <col min="14854" max="14854" width="13" style="255" customWidth="1"/>
    <col min="14855" max="14855" width="10.85546875" style="255" customWidth="1"/>
    <col min="14856" max="14856" width="12.28515625" style="255" customWidth="1"/>
    <col min="14857" max="14857" width="25" style="255" customWidth="1"/>
    <col min="14858" max="14858" width="27.5703125" style="255" customWidth="1"/>
    <col min="14859" max="14859" width="2.5703125" style="255" customWidth="1"/>
    <col min="14860" max="14860" width="9.140625" style="255"/>
    <col min="14861" max="14861" width="13.7109375" style="255" bestFit="1" customWidth="1"/>
    <col min="14862" max="15104" width="9.140625" style="255"/>
    <col min="15105" max="15105" width="1.140625" style="255" customWidth="1"/>
    <col min="15106" max="15106" width="3.85546875" style="255" customWidth="1"/>
    <col min="15107" max="15107" width="64.85546875" style="255" customWidth="1"/>
    <col min="15108" max="15108" width="9" style="255" customWidth="1"/>
    <col min="15109" max="15109" width="11.140625" style="255" customWidth="1"/>
    <col min="15110" max="15110" width="13" style="255" customWidth="1"/>
    <col min="15111" max="15111" width="10.85546875" style="255" customWidth="1"/>
    <col min="15112" max="15112" width="12.28515625" style="255" customWidth="1"/>
    <col min="15113" max="15113" width="25" style="255" customWidth="1"/>
    <col min="15114" max="15114" width="27.5703125" style="255" customWidth="1"/>
    <col min="15115" max="15115" width="2.5703125" style="255" customWidth="1"/>
    <col min="15116" max="15116" width="9.140625" style="255"/>
    <col min="15117" max="15117" width="13.7109375" style="255" bestFit="1" customWidth="1"/>
    <col min="15118" max="15360" width="9.140625" style="255"/>
    <col min="15361" max="15361" width="1.140625" style="255" customWidth="1"/>
    <col min="15362" max="15362" width="3.85546875" style="255" customWidth="1"/>
    <col min="15363" max="15363" width="64.85546875" style="255" customWidth="1"/>
    <col min="15364" max="15364" width="9" style="255" customWidth="1"/>
    <col min="15365" max="15365" width="11.140625" style="255" customWidth="1"/>
    <col min="15366" max="15366" width="13" style="255" customWidth="1"/>
    <col min="15367" max="15367" width="10.85546875" style="255" customWidth="1"/>
    <col min="15368" max="15368" width="12.28515625" style="255" customWidth="1"/>
    <col min="15369" max="15369" width="25" style="255" customWidth="1"/>
    <col min="15370" max="15370" width="27.5703125" style="255" customWidth="1"/>
    <col min="15371" max="15371" width="2.5703125" style="255" customWidth="1"/>
    <col min="15372" max="15372" width="9.140625" style="255"/>
    <col min="15373" max="15373" width="13.7109375" style="255" bestFit="1" customWidth="1"/>
    <col min="15374" max="15616" width="9.140625" style="255"/>
    <col min="15617" max="15617" width="1.140625" style="255" customWidth="1"/>
    <col min="15618" max="15618" width="3.85546875" style="255" customWidth="1"/>
    <col min="15619" max="15619" width="64.85546875" style="255" customWidth="1"/>
    <col min="15620" max="15620" width="9" style="255" customWidth="1"/>
    <col min="15621" max="15621" width="11.140625" style="255" customWidth="1"/>
    <col min="15622" max="15622" width="13" style="255" customWidth="1"/>
    <col min="15623" max="15623" width="10.85546875" style="255" customWidth="1"/>
    <col min="15624" max="15624" width="12.28515625" style="255" customWidth="1"/>
    <col min="15625" max="15625" width="25" style="255" customWidth="1"/>
    <col min="15626" max="15626" width="27.5703125" style="255" customWidth="1"/>
    <col min="15627" max="15627" width="2.5703125" style="255" customWidth="1"/>
    <col min="15628" max="15628" width="9.140625" style="255"/>
    <col min="15629" max="15629" width="13.7109375" style="255" bestFit="1" customWidth="1"/>
    <col min="15630" max="15872" width="9.140625" style="255"/>
    <col min="15873" max="15873" width="1.140625" style="255" customWidth="1"/>
    <col min="15874" max="15874" width="3.85546875" style="255" customWidth="1"/>
    <col min="15875" max="15875" width="64.85546875" style="255" customWidth="1"/>
    <col min="15876" max="15876" width="9" style="255" customWidth="1"/>
    <col min="15877" max="15877" width="11.140625" style="255" customWidth="1"/>
    <col min="15878" max="15878" width="13" style="255" customWidth="1"/>
    <col min="15879" max="15879" width="10.85546875" style="255" customWidth="1"/>
    <col min="15880" max="15880" width="12.28515625" style="255" customWidth="1"/>
    <col min="15881" max="15881" width="25" style="255" customWidth="1"/>
    <col min="15882" max="15882" width="27.5703125" style="255" customWidth="1"/>
    <col min="15883" max="15883" width="2.5703125" style="255" customWidth="1"/>
    <col min="15884" max="15884" width="9.140625" style="255"/>
    <col min="15885" max="15885" width="13.7109375" style="255" bestFit="1" customWidth="1"/>
    <col min="15886" max="16128" width="9.140625" style="255"/>
    <col min="16129" max="16129" width="1.140625" style="255" customWidth="1"/>
    <col min="16130" max="16130" width="3.85546875" style="255" customWidth="1"/>
    <col min="16131" max="16131" width="64.85546875" style="255" customWidth="1"/>
    <col min="16132" max="16132" width="9" style="255" customWidth="1"/>
    <col min="16133" max="16133" width="11.140625" style="255" customWidth="1"/>
    <col min="16134" max="16134" width="13" style="255" customWidth="1"/>
    <col min="16135" max="16135" width="10.85546875" style="255" customWidth="1"/>
    <col min="16136" max="16136" width="12.28515625" style="255" customWidth="1"/>
    <col min="16137" max="16137" width="25" style="255" customWidth="1"/>
    <col min="16138" max="16138" width="27.5703125" style="255" customWidth="1"/>
    <col min="16139" max="16139" width="2.5703125" style="255" customWidth="1"/>
    <col min="16140" max="16140" width="9.140625" style="255"/>
    <col min="16141" max="16141" width="13.7109375" style="255" bestFit="1" customWidth="1"/>
    <col min="16142" max="16384" width="9.140625" style="255"/>
  </cols>
  <sheetData>
    <row r="1" spans="2:11" ht="15" customHeight="1">
      <c r="C1" s="570" t="s">
        <v>197</v>
      </c>
      <c r="D1" s="570"/>
      <c r="E1" s="570"/>
      <c r="F1" s="570"/>
      <c r="G1" s="570"/>
      <c r="H1" s="570"/>
      <c r="I1" s="570"/>
      <c r="J1" s="570"/>
    </row>
    <row r="2" spans="2:11" ht="12.95" customHeight="1">
      <c r="C2" s="256"/>
      <c r="D2" s="256"/>
      <c r="E2" s="256"/>
      <c r="F2" s="256"/>
      <c r="G2" s="256"/>
      <c r="H2" s="256"/>
      <c r="I2" s="256"/>
      <c r="J2" s="256"/>
    </row>
    <row r="3" spans="2:11" s="257" customFormat="1" ht="21.75" customHeight="1">
      <c r="B3" s="571" t="s">
        <v>198</v>
      </c>
      <c r="C3" s="572"/>
      <c r="D3" s="572"/>
      <c r="E3" s="572"/>
      <c r="F3" s="572"/>
      <c r="G3" s="572"/>
      <c r="H3" s="572"/>
      <c r="I3" s="572"/>
      <c r="J3" s="573"/>
    </row>
    <row r="4" spans="2:11" s="261" customFormat="1" ht="90" customHeight="1">
      <c r="B4" s="574" t="s">
        <v>172</v>
      </c>
      <c r="C4" s="575"/>
      <c r="D4" s="258" t="s">
        <v>199</v>
      </c>
      <c r="E4" s="259" t="s">
        <v>200</v>
      </c>
      <c r="F4" s="259" t="s">
        <v>201</v>
      </c>
      <c r="G4" s="258" t="s">
        <v>202</v>
      </c>
      <c r="H4" s="260" t="s">
        <v>203</v>
      </c>
      <c r="I4" s="260" t="s">
        <v>264</v>
      </c>
      <c r="J4" s="260" t="s">
        <v>265</v>
      </c>
    </row>
    <row r="5" spans="2:11" s="257" customFormat="1" ht="19.5" customHeight="1">
      <c r="B5" s="233">
        <v>1</v>
      </c>
      <c r="C5" s="234" t="s">
        <v>204</v>
      </c>
      <c r="D5" s="235" t="s">
        <v>205</v>
      </c>
      <c r="E5" s="262">
        <v>48</v>
      </c>
      <c r="F5" s="236">
        <f>E5/'Proposta_Agropec.-JC'!$C$12*'Proposta_Agropec.-JC'!$C$9</f>
        <v>32</v>
      </c>
      <c r="G5" s="237">
        <v>39.96</v>
      </c>
      <c r="H5" s="238">
        <f>G5*F5</f>
        <v>1278.72</v>
      </c>
      <c r="I5" s="238">
        <f>H5/12</f>
        <v>106.56</v>
      </c>
      <c r="J5" s="239">
        <f>I5/'Proposta_Agropec.-JC'!$C$9</f>
        <v>26.64</v>
      </c>
    </row>
    <row r="6" spans="2:11" s="257" customFormat="1" ht="19.5" customHeight="1">
      <c r="B6" s="233">
        <f>B5+1</f>
        <v>2</v>
      </c>
      <c r="C6" s="240" t="s">
        <v>206</v>
      </c>
      <c r="D6" s="241" t="s">
        <v>205</v>
      </c>
      <c r="E6" s="233">
        <v>12</v>
      </c>
      <c r="F6" s="236">
        <f>E6/'Proposta_Agropec.-JC'!$C$12*'Proposta_Agropec.-JC'!$C$9</f>
        <v>8</v>
      </c>
      <c r="G6" s="242">
        <v>30.04</v>
      </c>
      <c r="H6" s="238">
        <f t="shared" ref="H6:H26" si="0">G6*F6</f>
        <v>240.32</v>
      </c>
      <c r="I6" s="238">
        <f t="shared" ref="I6:I26" si="1">H6/12</f>
        <v>20.026666666666667</v>
      </c>
      <c r="J6" s="239">
        <f>I6/'Proposta_Agropec.-JC'!$C$9</f>
        <v>5.0066666666666668</v>
      </c>
    </row>
    <row r="7" spans="2:11" s="257" customFormat="1" ht="19.5" customHeight="1">
      <c r="B7" s="233">
        <f t="shared" ref="B7:B26" si="2">B6+1</f>
        <v>3</v>
      </c>
      <c r="C7" s="240" t="s">
        <v>207</v>
      </c>
      <c r="D7" s="241" t="s">
        <v>205</v>
      </c>
      <c r="E7" s="233">
        <v>8</v>
      </c>
      <c r="F7" s="236">
        <v>2</v>
      </c>
      <c r="G7" s="242">
        <v>30.04</v>
      </c>
      <c r="H7" s="238">
        <f t="shared" si="0"/>
        <v>60.08</v>
      </c>
      <c r="I7" s="238">
        <f t="shared" si="1"/>
        <v>5.0066666666666668</v>
      </c>
      <c r="J7" s="239">
        <f>I7/'Proposta_Agropec.-JC'!$C$9</f>
        <v>1.2516666666666667</v>
      </c>
    </row>
    <row r="8" spans="2:11" s="257" customFormat="1" ht="19.5" customHeight="1">
      <c r="B8" s="233">
        <f t="shared" si="2"/>
        <v>4</v>
      </c>
      <c r="C8" s="240" t="s">
        <v>208</v>
      </c>
      <c r="D8" s="241" t="s">
        <v>209</v>
      </c>
      <c r="E8" s="233">
        <v>12</v>
      </c>
      <c r="F8" s="236">
        <f>E8/'Proposta_Agropec.-JC'!$C$12*'Proposta_Agropec.-JC'!$C$9</f>
        <v>8</v>
      </c>
      <c r="G8" s="242">
        <v>12.52</v>
      </c>
      <c r="H8" s="238">
        <f t="shared" si="0"/>
        <v>100.16</v>
      </c>
      <c r="I8" s="238">
        <f t="shared" si="1"/>
        <v>8.3466666666666658</v>
      </c>
      <c r="J8" s="239">
        <f>I8/'Proposta_Agropec.-JC'!$C$9</f>
        <v>2.0866666666666664</v>
      </c>
      <c r="K8" s="263"/>
    </row>
    <row r="9" spans="2:11" s="257" customFormat="1" ht="19.5" customHeight="1">
      <c r="B9" s="233">
        <f t="shared" si="2"/>
        <v>5</v>
      </c>
      <c r="C9" s="240" t="s">
        <v>210</v>
      </c>
      <c r="D9" s="241" t="s">
        <v>209</v>
      </c>
      <c r="E9" s="233">
        <v>24</v>
      </c>
      <c r="F9" s="236">
        <f>E9/'Proposta_Agropec.-JC'!$C$12*'Proposta_Agropec.-JC'!$C$9</f>
        <v>16</v>
      </c>
      <c r="G9" s="242">
        <v>14.33</v>
      </c>
      <c r="H9" s="238">
        <f t="shared" si="0"/>
        <v>229.28</v>
      </c>
      <c r="I9" s="238">
        <f t="shared" si="1"/>
        <v>19.106666666666666</v>
      </c>
      <c r="J9" s="239">
        <f>I9/'Proposta_Agropec.-JC'!$C$9</f>
        <v>4.7766666666666664</v>
      </c>
      <c r="K9" s="263"/>
    </row>
    <row r="10" spans="2:11" s="257" customFormat="1" ht="19.5" customHeight="1">
      <c r="B10" s="233">
        <f t="shared" si="2"/>
        <v>6</v>
      </c>
      <c r="C10" s="240" t="s">
        <v>211</v>
      </c>
      <c r="D10" s="241" t="s">
        <v>209</v>
      </c>
      <c r="E10" s="233">
        <v>12</v>
      </c>
      <c r="F10" s="236">
        <f>E10/'Proposta_Agropec.-JC'!$C$12*'Proposta_Agropec.-JC'!$C$9</f>
        <v>8</v>
      </c>
      <c r="G10" s="242">
        <v>170.75</v>
      </c>
      <c r="H10" s="238">
        <f t="shared" si="0"/>
        <v>1366</v>
      </c>
      <c r="I10" s="238">
        <f t="shared" si="1"/>
        <v>113.83333333333333</v>
      </c>
      <c r="J10" s="239">
        <f>I10/'Proposta_Agropec.-JC'!$C$9</f>
        <v>28.458333333333332</v>
      </c>
      <c r="K10" s="263"/>
    </row>
    <row r="11" spans="2:11" s="257" customFormat="1" ht="19.5" customHeight="1">
      <c r="B11" s="233">
        <f t="shared" si="2"/>
        <v>7</v>
      </c>
      <c r="C11" s="240" t="s">
        <v>212</v>
      </c>
      <c r="D11" s="241" t="s">
        <v>205</v>
      </c>
      <c r="E11" s="233">
        <v>24</v>
      </c>
      <c r="F11" s="236">
        <f>E11/'Proposta_Agropec.-JC'!$C$12*'Proposta_Agropec.-JC'!$C$9</f>
        <v>16</v>
      </c>
      <c r="G11" s="242">
        <v>14.58</v>
      </c>
      <c r="H11" s="238">
        <f t="shared" si="0"/>
        <v>233.28</v>
      </c>
      <c r="I11" s="238">
        <f t="shared" si="1"/>
        <v>19.440000000000001</v>
      </c>
      <c r="J11" s="239">
        <f>I11/'Proposta_Agropec.-JC'!$C$9</f>
        <v>4.8600000000000003</v>
      </c>
    </row>
    <row r="12" spans="2:11" s="257" customFormat="1" ht="19.5" customHeight="1">
      <c r="B12" s="233">
        <f t="shared" si="2"/>
        <v>8</v>
      </c>
      <c r="C12" s="240" t="s">
        <v>213</v>
      </c>
      <c r="D12" s="241" t="s">
        <v>209</v>
      </c>
      <c r="E12" s="233">
        <v>48</v>
      </c>
      <c r="F12" s="236">
        <f>E12/'Proposta_Agropec.-JC'!$C$12*'Proposta_Agropec.-JC'!$C$9</f>
        <v>32</v>
      </c>
      <c r="G12" s="242">
        <v>19.62</v>
      </c>
      <c r="H12" s="238">
        <f t="shared" si="0"/>
        <v>627.84</v>
      </c>
      <c r="I12" s="238">
        <f t="shared" si="1"/>
        <v>52.32</v>
      </c>
      <c r="J12" s="239">
        <f>I12/'Proposta_Agropec.-JC'!$C$9</f>
        <v>13.08</v>
      </c>
    </row>
    <row r="13" spans="2:11" s="257" customFormat="1" ht="19.5" customHeight="1">
      <c r="B13" s="233">
        <f t="shared" si="2"/>
        <v>9</v>
      </c>
      <c r="C13" s="240" t="s">
        <v>214</v>
      </c>
      <c r="D13" s="241" t="s">
        <v>209</v>
      </c>
      <c r="E13" s="233">
        <v>36</v>
      </c>
      <c r="F13" s="236">
        <f>E13/'Proposta_Agropec.-JC'!$C$12*'Proposta_Agropec.-JC'!$C$9</f>
        <v>24</v>
      </c>
      <c r="G13" s="242">
        <v>17.489999999999998</v>
      </c>
      <c r="H13" s="238">
        <f t="shared" si="0"/>
        <v>419.76</v>
      </c>
      <c r="I13" s="238">
        <f t="shared" si="1"/>
        <v>34.979999999999997</v>
      </c>
      <c r="J13" s="239">
        <f>I13/'Proposta_Agropec.-JC'!$C$9</f>
        <v>8.7449999999999992</v>
      </c>
    </row>
    <row r="14" spans="2:11" s="257" customFormat="1" ht="19.5" customHeight="1">
      <c r="B14" s="233">
        <f t="shared" si="2"/>
        <v>10</v>
      </c>
      <c r="C14" s="240" t="s">
        <v>215</v>
      </c>
      <c r="D14" s="241" t="s">
        <v>209</v>
      </c>
      <c r="E14" s="233">
        <v>36</v>
      </c>
      <c r="F14" s="236">
        <f>E14/'Proposta_Agropec.-JC'!$C$12*'Proposta_Agropec.-JC'!$C$9</f>
        <v>24</v>
      </c>
      <c r="G14" s="242">
        <v>21.65</v>
      </c>
      <c r="H14" s="238">
        <f t="shared" si="0"/>
        <v>519.59999999999991</v>
      </c>
      <c r="I14" s="238">
        <f t="shared" si="1"/>
        <v>43.29999999999999</v>
      </c>
      <c r="J14" s="239">
        <f>I14/'Proposta_Agropec.-JC'!$C$9</f>
        <v>10.824999999999998</v>
      </c>
    </row>
    <row r="15" spans="2:11" s="257" customFormat="1" ht="19.5" customHeight="1">
      <c r="B15" s="233">
        <f t="shared" si="2"/>
        <v>11</v>
      </c>
      <c r="C15" s="240" t="s">
        <v>216</v>
      </c>
      <c r="D15" s="241" t="s">
        <v>209</v>
      </c>
      <c r="E15" s="233">
        <v>16</v>
      </c>
      <c r="F15" s="236">
        <v>4</v>
      </c>
      <c r="G15" s="242">
        <v>10.76</v>
      </c>
      <c r="H15" s="238">
        <f t="shared" si="0"/>
        <v>43.04</v>
      </c>
      <c r="I15" s="238">
        <f t="shared" si="1"/>
        <v>3.5866666666666664</v>
      </c>
      <c r="J15" s="239">
        <f>I15/'Proposta_Agropec.-JC'!$C$9</f>
        <v>0.89666666666666661</v>
      </c>
    </row>
    <row r="16" spans="2:11" s="257" customFormat="1" ht="19.5" customHeight="1">
      <c r="B16" s="233">
        <f t="shared" si="2"/>
        <v>12</v>
      </c>
      <c r="C16" s="240" t="s">
        <v>217</v>
      </c>
      <c r="D16" s="241" t="s">
        <v>209</v>
      </c>
      <c r="E16" s="233">
        <v>8</v>
      </c>
      <c r="F16" s="236">
        <v>2</v>
      </c>
      <c r="G16" s="242">
        <v>6.53</v>
      </c>
      <c r="H16" s="238">
        <f t="shared" si="0"/>
        <v>13.06</v>
      </c>
      <c r="I16" s="238">
        <f t="shared" si="1"/>
        <v>1.0883333333333334</v>
      </c>
      <c r="J16" s="239">
        <f>I16/'Proposta_Agropec.-JC'!$C$9</f>
        <v>0.27208333333333334</v>
      </c>
    </row>
    <row r="17" spans="2:12" s="266" customFormat="1" ht="32.25" customHeight="1">
      <c r="B17" s="233">
        <f t="shared" si="2"/>
        <v>13</v>
      </c>
      <c r="C17" s="240" t="s">
        <v>218</v>
      </c>
      <c r="D17" s="241" t="s">
        <v>209</v>
      </c>
      <c r="E17" s="264">
        <v>12</v>
      </c>
      <c r="F17" s="236">
        <f>E17/'Proposta_Agropec.-JC'!$C$12*'Proposta_Agropec.-JC'!$C$9</f>
        <v>8</v>
      </c>
      <c r="G17" s="242">
        <v>14.48</v>
      </c>
      <c r="H17" s="238">
        <f t="shared" si="0"/>
        <v>115.84</v>
      </c>
      <c r="I17" s="238">
        <f t="shared" si="1"/>
        <v>9.6533333333333342</v>
      </c>
      <c r="J17" s="239">
        <f>I17/'Proposta_Agropec.-JC'!$C$9</f>
        <v>2.4133333333333336</v>
      </c>
      <c r="K17" s="265"/>
      <c r="L17" s="265"/>
    </row>
    <row r="18" spans="2:12" s="266" customFormat="1" ht="19.5" customHeight="1">
      <c r="B18" s="233">
        <f t="shared" si="2"/>
        <v>14</v>
      </c>
      <c r="C18" s="240" t="s">
        <v>219</v>
      </c>
      <c r="D18" s="241" t="s">
        <v>209</v>
      </c>
      <c r="E18" s="264">
        <v>18</v>
      </c>
      <c r="F18" s="236">
        <f>E18/'Proposta_Agropec.-JC'!$C$12*'Proposta_Agropec.-JC'!$C$9</f>
        <v>12</v>
      </c>
      <c r="G18" s="242">
        <v>42.47</v>
      </c>
      <c r="H18" s="238">
        <f t="shared" si="0"/>
        <v>509.64</v>
      </c>
      <c r="I18" s="238">
        <f t="shared" si="1"/>
        <v>42.47</v>
      </c>
      <c r="J18" s="239">
        <f>I18/'Proposta_Agropec.-JC'!$C$9</f>
        <v>10.6175</v>
      </c>
      <c r="K18" s="265"/>
      <c r="L18" s="265"/>
    </row>
    <row r="19" spans="2:12" s="266" customFormat="1" ht="19.5" customHeight="1">
      <c r="B19" s="233">
        <f t="shared" si="2"/>
        <v>15</v>
      </c>
      <c r="C19" s="240" t="s">
        <v>220</v>
      </c>
      <c r="D19" s="241" t="s">
        <v>209</v>
      </c>
      <c r="E19" s="264">
        <v>12</v>
      </c>
      <c r="F19" s="236">
        <f>E19/'Proposta_Agropec.-JC'!$C$12*'Proposta_Agropec.-JC'!$C$9</f>
        <v>8</v>
      </c>
      <c r="G19" s="242">
        <v>11.58</v>
      </c>
      <c r="H19" s="238">
        <f t="shared" si="0"/>
        <v>92.64</v>
      </c>
      <c r="I19" s="238">
        <f t="shared" si="1"/>
        <v>7.72</v>
      </c>
      <c r="J19" s="239">
        <f>I19/'Proposta_Agropec.-JC'!$C$9</f>
        <v>1.93</v>
      </c>
      <c r="K19" s="265"/>
      <c r="L19" s="265"/>
    </row>
    <row r="20" spans="2:12" s="266" customFormat="1" ht="19.5" customHeight="1">
      <c r="B20" s="233">
        <f t="shared" si="2"/>
        <v>16</v>
      </c>
      <c r="C20" s="240" t="s">
        <v>221</v>
      </c>
      <c r="D20" s="241" t="s">
        <v>209</v>
      </c>
      <c r="E20" s="264">
        <v>12</v>
      </c>
      <c r="F20" s="236">
        <f>E20/'Proposta_Agropec.-JC'!$C$12*'Proposta_Agropec.-JC'!$C$9</f>
        <v>8</v>
      </c>
      <c r="G20" s="242">
        <v>2.35</v>
      </c>
      <c r="H20" s="238">
        <f t="shared" si="0"/>
        <v>18.8</v>
      </c>
      <c r="I20" s="238">
        <f t="shared" si="1"/>
        <v>1.5666666666666667</v>
      </c>
      <c r="J20" s="239">
        <f>I20/'Proposta_Agropec.-JC'!$C$9</f>
        <v>0.39166666666666666</v>
      </c>
      <c r="K20" s="265"/>
      <c r="L20" s="265"/>
    </row>
    <row r="21" spans="2:12" s="266" customFormat="1" ht="19.5" customHeight="1">
      <c r="B21" s="233">
        <f t="shared" si="2"/>
        <v>17</v>
      </c>
      <c r="C21" s="240" t="s">
        <v>222</v>
      </c>
      <c r="D21" s="241" t="s">
        <v>223</v>
      </c>
      <c r="E21" s="264">
        <v>36</v>
      </c>
      <c r="F21" s="236">
        <f>E21/'Proposta_Agropec.-JC'!$C$12*'Proposta_Agropec.-JC'!$C$9</f>
        <v>24</v>
      </c>
      <c r="G21" s="242">
        <v>10.9</v>
      </c>
      <c r="H21" s="238">
        <f t="shared" si="0"/>
        <v>261.60000000000002</v>
      </c>
      <c r="I21" s="238">
        <f t="shared" si="1"/>
        <v>21.8</v>
      </c>
      <c r="J21" s="239">
        <f>I21/'Proposta_Agropec.-JC'!$C$9</f>
        <v>5.45</v>
      </c>
      <c r="K21" s="265"/>
      <c r="L21" s="265"/>
    </row>
    <row r="22" spans="2:12" s="266" customFormat="1" ht="50.25" customHeight="1">
      <c r="B22" s="233">
        <f t="shared" si="2"/>
        <v>18</v>
      </c>
      <c r="C22" s="240" t="s">
        <v>224</v>
      </c>
      <c r="D22" s="241" t="s">
        <v>209</v>
      </c>
      <c r="E22" s="267">
        <v>0</v>
      </c>
      <c r="F22" s="236">
        <f>E22/'Proposta_Agropec.-JC'!$C$12*'Proposta_Agropec.-JC'!$C$9</f>
        <v>0</v>
      </c>
      <c r="G22" s="242">
        <v>159.66</v>
      </c>
      <c r="H22" s="238">
        <f t="shared" si="0"/>
        <v>0</v>
      </c>
      <c r="I22" s="238">
        <f t="shared" si="1"/>
        <v>0</v>
      </c>
      <c r="J22" s="239">
        <f>I22/'Proposta_Agropec.-JC'!$C$9</f>
        <v>0</v>
      </c>
      <c r="K22" s="265"/>
      <c r="L22" s="265"/>
    </row>
    <row r="23" spans="2:12" s="266" customFormat="1" ht="68.25" customHeight="1">
      <c r="B23" s="233">
        <f t="shared" si="2"/>
        <v>19</v>
      </c>
      <c r="C23" s="240" t="s">
        <v>225</v>
      </c>
      <c r="D23" s="241" t="s">
        <v>209</v>
      </c>
      <c r="E23" s="268">
        <v>0</v>
      </c>
      <c r="F23" s="236">
        <f>E23/'Proposta_Agropec.-JC'!$C$12*'Proposta_Agropec.-JC'!$C$9</f>
        <v>0</v>
      </c>
      <c r="G23" s="242">
        <v>325</v>
      </c>
      <c r="H23" s="238">
        <f t="shared" si="0"/>
        <v>0</v>
      </c>
      <c r="I23" s="238">
        <f t="shared" si="1"/>
        <v>0</v>
      </c>
      <c r="J23" s="239">
        <f>I23/'Proposta_Agropec.-JC'!$C$9</f>
        <v>0</v>
      </c>
      <c r="K23" s="265"/>
      <c r="L23" s="265"/>
    </row>
    <row r="24" spans="2:12" s="266" customFormat="1" ht="77.25" customHeight="1">
      <c r="B24" s="233">
        <f t="shared" si="2"/>
        <v>20</v>
      </c>
      <c r="C24" s="240" t="s">
        <v>226</v>
      </c>
      <c r="D24" s="241" t="s">
        <v>209</v>
      </c>
      <c r="E24" s="264">
        <v>4</v>
      </c>
      <c r="F24" s="236">
        <v>4</v>
      </c>
      <c r="G24" s="242">
        <v>128.58000000000001</v>
      </c>
      <c r="H24" s="238">
        <f t="shared" si="0"/>
        <v>514.32000000000005</v>
      </c>
      <c r="I24" s="238">
        <f t="shared" si="1"/>
        <v>42.860000000000007</v>
      </c>
      <c r="J24" s="239">
        <f>I24/'Proposta_Agropec.-JC'!$C$9</f>
        <v>10.715000000000002</v>
      </c>
      <c r="K24" s="265"/>
      <c r="L24" s="265"/>
    </row>
    <row r="25" spans="2:12" s="266" customFormat="1" ht="19.5" customHeight="1">
      <c r="B25" s="233">
        <f t="shared" si="2"/>
        <v>21</v>
      </c>
      <c r="C25" s="240" t="s">
        <v>227</v>
      </c>
      <c r="D25" s="241" t="s">
        <v>205</v>
      </c>
      <c r="E25" s="264">
        <v>10</v>
      </c>
      <c r="F25" s="236">
        <v>2.5</v>
      </c>
      <c r="G25" s="242">
        <v>152.34</v>
      </c>
      <c r="H25" s="238">
        <f t="shared" si="0"/>
        <v>380.85</v>
      </c>
      <c r="I25" s="238">
        <f t="shared" si="1"/>
        <v>31.737500000000001</v>
      </c>
      <c r="J25" s="239">
        <f>I25/'Proposta_Agropec.-JC'!$C$9</f>
        <v>7.9343750000000002</v>
      </c>
      <c r="K25" s="265"/>
      <c r="L25" s="265"/>
    </row>
    <row r="26" spans="2:12" s="266" customFormat="1" ht="20.25" customHeight="1">
      <c r="B26" s="233">
        <f t="shared" si="2"/>
        <v>22</v>
      </c>
      <c r="C26" s="240" t="s">
        <v>228</v>
      </c>
      <c r="D26" s="241" t="s">
        <v>205</v>
      </c>
      <c r="E26" s="264">
        <v>0</v>
      </c>
      <c r="F26" s="236">
        <f>E26/'Proposta_Agropec.-JC'!$C$12*'Proposta_Agropec.-JC'!$C$9</f>
        <v>0</v>
      </c>
      <c r="G26" s="242">
        <v>237.22</v>
      </c>
      <c r="H26" s="238">
        <f t="shared" si="0"/>
        <v>0</v>
      </c>
      <c r="I26" s="238">
        <f t="shared" si="1"/>
        <v>0</v>
      </c>
      <c r="J26" s="239">
        <f>I26/'Proposta_Agropec.-JC'!$C$9</f>
        <v>0</v>
      </c>
      <c r="K26" s="265"/>
      <c r="L26" s="265"/>
    </row>
    <row r="27" spans="2:12" s="266" customFormat="1" ht="24.75" customHeight="1">
      <c r="C27" s="269" t="s">
        <v>266</v>
      </c>
      <c r="D27" s="270"/>
      <c r="E27" s="271"/>
      <c r="F27" s="271"/>
      <c r="G27" s="272"/>
      <c r="H27" s="273">
        <f>SUM(H5:H26)</f>
        <v>7024.8300000000027</v>
      </c>
      <c r="I27" s="273">
        <f>SUM(I5:I26)</f>
        <v>585.40249999999992</v>
      </c>
      <c r="J27" s="273">
        <f>SUM(J5:J26)</f>
        <v>146.35062499999998</v>
      </c>
      <c r="K27" s="265"/>
      <c r="L27" s="265"/>
    </row>
    <row r="28" spans="2:12" s="266" customFormat="1" ht="9.75" customHeight="1">
      <c r="C28" s="269"/>
      <c r="D28" s="270"/>
      <c r="E28" s="271"/>
      <c r="F28" s="271"/>
      <c r="G28" s="272"/>
      <c r="H28" s="274"/>
      <c r="I28" s="274"/>
      <c r="J28" s="274"/>
      <c r="K28" s="265"/>
      <c r="L28" s="265"/>
    </row>
    <row r="29" spans="2:12" s="266" customFormat="1" ht="9.75" customHeight="1">
      <c r="C29" s="269"/>
      <c r="D29" s="270"/>
      <c r="E29" s="271"/>
      <c r="F29" s="271"/>
      <c r="G29" s="272"/>
      <c r="H29" s="274"/>
      <c r="I29" s="274"/>
      <c r="J29" s="274"/>
      <c r="K29" s="265"/>
      <c r="L29" s="265"/>
    </row>
    <row r="30" spans="2:12" s="266" customFormat="1" ht="9.75" customHeight="1">
      <c r="C30" s="269"/>
      <c r="D30" s="270"/>
      <c r="E30" s="271"/>
      <c r="F30" s="271"/>
      <c r="G30" s="272"/>
      <c r="H30" s="274"/>
      <c r="I30" s="274"/>
      <c r="J30" s="274"/>
      <c r="K30" s="265"/>
      <c r="L30" s="265"/>
    </row>
    <row r="31" spans="2:12" s="266" customFormat="1" ht="9.75" customHeight="1">
      <c r="C31" s="269"/>
      <c r="D31" s="270"/>
      <c r="E31" s="271"/>
      <c r="F31" s="271"/>
      <c r="G31" s="272"/>
      <c r="H31" s="274"/>
      <c r="I31" s="274"/>
      <c r="J31" s="274"/>
      <c r="K31" s="265"/>
      <c r="L31" s="265"/>
    </row>
    <row r="32" spans="2:12" ht="9.75" customHeight="1"/>
    <row r="33" spans="2:12" s="266" customFormat="1" ht="9.75" customHeight="1">
      <c r="C33" s="269"/>
      <c r="D33" s="270"/>
      <c r="E33" s="271"/>
      <c r="F33" s="271"/>
      <c r="G33" s="272"/>
      <c r="H33" s="275"/>
      <c r="I33" s="275"/>
      <c r="J33" s="276"/>
      <c r="K33" s="265"/>
      <c r="L33" s="265"/>
    </row>
    <row r="34" spans="2:12" ht="9.75" customHeight="1"/>
    <row r="35" spans="2:12" ht="39.75" customHeight="1">
      <c r="B35" s="562" t="s">
        <v>267</v>
      </c>
      <c r="C35" s="563"/>
      <c r="D35" s="563"/>
      <c r="E35" s="563"/>
      <c r="F35" s="563"/>
      <c r="G35" s="563"/>
      <c r="H35" s="563"/>
      <c r="I35" s="563"/>
      <c r="J35" s="564"/>
    </row>
    <row r="36" spans="2:12" s="261" customFormat="1" ht="97.5" customHeight="1">
      <c r="B36" s="565" t="s">
        <v>172</v>
      </c>
      <c r="C36" s="566"/>
      <c r="D36" s="278" t="s">
        <v>229</v>
      </c>
      <c r="E36" s="278" t="s">
        <v>230</v>
      </c>
      <c r="F36" s="278"/>
      <c r="G36" s="278" t="s">
        <v>202</v>
      </c>
      <c r="H36" s="278" t="s">
        <v>203</v>
      </c>
      <c r="I36" s="278" t="s">
        <v>268</v>
      </c>
      <c r="J36" s="260" t="s">
        <v>231</v>
      </c>
    </row>
    <row r="37" spans="2:12" ht="20.25" customHeight="1">
      <c r="B37" s="279">
        <v>1</v>
      </c>
      <c r="C37" s="280" t="s">
        <v>232</v>
      </c>
      <c r="D37" s="281" t="s">
        <v>209</v>
      </c>
      <c r="E37" s="281">
        <v>1</v>
      </c>
      <c r="F37" s="281"/>
      <c r="G37" s="282">
        <v>587.22</v>
      </c>
      <c r="H37" s="283">
        <f>E37*G37</f>
        <v>587.22</v>
      </c>
      <c r="I37" s="282">
        <f>H37/20</f>
        <v>29.361000000000001</v>
      </c>
      <c r="J37" s="282">
        <f>I37/'Proposta_Agropec.-JC'!$C$12</f>
        <v>4.8935000000000004</v>
      </c>
    </row>
    <row r="38" spans="2:12" ht="20.25" customHeight="1">
      <c r="B38" s="279">
        <f>B37+1</f>
        <v>2</v>
      </c>
      <c r="C38" s="280" t="s">
        <v>233</v>
      </c>
      <c r="D38" s="281" t="s">
        <v>234</v>
      </c>
      <c r="E38" s="281">
        <v>5</v>
      </c>
      <c r="F38" s="281"/>
      <c r="G38" s="282">
        <v>103.77</v>
      </c>
      <c r="H38" s="283">
        <f t="shared" ref="H38:H53" si="3">E38*G38</f>
        <v>518.85</v>
      </c>
      <c r="I38" s="282">
        <f t="shared" ref="I38:I52" si="4">H38/20</f>
        <v>25.942500000000003</v>
      </c>
      <c r="J38" s="282">
        <f>I38/'Proposta_Agropec.-JC'!$C$12</f>
        <v>4.3237500000000004</v>
      </c>
    </row>
    <row r="39" spans="2:12" ht="20.25" customHeight="1">
      <c r="B39" s="279">
        <f t="shared" ref="B39:B53" si="5">B38+1</f>
        <v>3</v>
      </c>
      <c r="C39" s="280" t="s">
        <v>235</v>
      </c>
      <c r="D39" s="281" t="s">
        <v>209</v>
      </c>
      <c r="E39" s="281">
        <v>1</v>
      </c>
      <c r="F39" s="281"/>
      <c r="G39" s="282">
        <v>317.14999999999998</v>
      </c>
      <c r="H39" s="283">
        <f t="shared" si="3"/>
        <v>317.14999999999998</v>
      </c>
      <c r="I39" s="282">
        <f t="shared" si="4"/>
        <v>15.857499999999998</v>
      </c>
      <c r="J39" s="282">
        <f>I39/'Proposta_Agropec.-JC'!$C$12</f>
        <v>2.6429166666666664</v>
      </c>
    </row>
    <row r="40" spans="2:12" ht="20.25" customHeight="1">
      <c r="B40" s="279">
        <f t="shared" si="5"/>
        <v>4</v>
      </c>
      <c r="C40" s="280" t="s">
        <v>236</v>
      </c>
      <c r="D40" s="281" t="s">
        <v>209</v>
      </c>
      <c r="E40" s="281">
        <v>1</v>
      </c>
      <c r="F40" s="281"/>
      <c r="G40" s="282">
        <v>543.01</v>
      </c>
      <c r="H40" s="283">
        <f t="shared" si="3"/>
        <v>543.01</v>
      </c>
      <c r="I40" s="282">
        <f t="shared" si="4"/>
        <v>27.150500000000001</v>
      </c>
      <c r="J40" s="282">
        <f>I40/'Proposta_Agropec.-JC'!$C$12</f>
        <v>4.5250833333333338</v>
      </c>
    </row>
    <row r="41" spans="2:12" ht="20.25" customHeight="1">
      <c r="B41" s="279">
        <f t="shared" si="5"/>
        <v>5</v>
      </c>
      <c r="C41" s="280" t="s">
        <v>237</v>
      </c>
      <c r="D41" s="281" t="s">
        <v>209</v>
      </c>
      <c r="E41" s="281">
        <v>1</v>
      </c>
      <c r="F41" s="281"/>
      <c r="G41" s="282">
        <v>306.95999999999998</v>
      </c>
      <c r="H41" s="283">
        <f t="shared" si="3"/>
        <v>306.95999999999998</v>
      </c>
      <c r="I41" s="282">
        <f t="shared" si="4"/>
        <v>15.347999999999999</v>
      </c>
      <c r="J41" s="282">
        <f>I41/'Proposta_Agropec.-JC'!$C$12</f>
        <v>2.5579999999999998</v>
      </c>
    </row>
    <row r="42" spans="2:12" ht="20.25" customHeight="1">
      <c r="B42" s="279">
        <f t="shared" si="5"/>
        <v>6</v>
      </c>
      <c r="C42" s="280" t="s">
        <v>238</v>
      </c>
      <c r="D42" s="281" t="s">
        <v>209</v>
      </c>
      <c r="E42" s="281">
        <v>6</v>
      </c>
      <c r="F42" s="281"/>
      <c r="G42" s="282">
        <v>9.26</v>
      </c>
      <c r="H42" s="283">
        <f t="shared" si="3"/>
        <v>55.56</v>
      </c>
      <c r="I42" s="282">
        <f t="shared" si="4"/>
        <v>2.778</v>
      </c>
      <c r="J42" s="282">
        <f>I42/'Proposta_Agropec.-JC'!$C$12</f>
        <v>0.46300000000000002</v>
      </c>
    </row>
    <row r="43" spans="2:12" ht="20.25" customHeight="1">
      <c r="B43" s="279">
        <f t="shared" si="5"/>
        <v>7</v>
      </c>
      <c r="C43" s="280" t="s">
        <v>239</v>
      </c>
      <c r="D43" s="281" t="s">
        <v>205</v>
      </c>
      <c r="E43" s="281">
        <v>6</v>
      </c>
      <c r="F43" s="281"/>
      <c r="G43" s="282">
        <v>15.74</v>
      </c>
      <c r="H43" s="283">
        <f t="shared" si="3"/>
        <v>94.44</v>
      </c>
      <c r="I43" s="282">
        <f t="shared" si="4"/>
        <v>4.7219999999999995</v>
      </c>
      <c r="J43" s="282">
        <f>I43/'Proposta_Agropec.-JC'!$C$12</f>
        <v>0.78699999999999992</v>
      </c>
    </row>
    <row r="44" spans="2:12" ht="20.25" customHeight="1">
      <c r="B44" s="279">
        <f t="shared" si="5"/>
        <v>8</v>
      </c>
      <c r="C44" s="280" t="s">
        <v>240</v>
      </c>
      <c r="D44" s="281" t="s">
        <v>209</v>
      </c>
      <c r="E44" s="281">
        <v>30</v>
      </c>
      <c r="F44" s="281"/>
      <c r="G44" s="282">
        <v>11.17</v>
      </c>
      <c r="H44" s="283">
        <f t="shared" si="3"/>
        <v>335.1</v>
      </c>
      <c r="I44" s="282">
        <f t="shared" si="4"/>
        <v>16.755000000000003</v>
      </c>
      <c r="J44" s="282">
        <f>I44/'Proposta_Agropec.-JC'!$C$12</f>
        <v>2.7925000000000004</v>
      </c>
    </row>
    <row r="45" spans="2:12" ht="20.25" customHeight="1">
      <c r="B45" s="279">
        <f t="shared" si="5"/>
        <v>9</v>
      </c>
      <c r="C45" s="280" t="s">
        <v>241</v>
      </c>
      <c r="D45" s="281" t="s">
        <v>209</v>
      </c>
      <c r="E45" s="281">
        <v>1</v>
      </c>
      <c r="F45" s="281"/>
      <c r="G45" s="282">
        <v>518.29999999999995</v>
      </c>
      <c r="H45" s="283">
        <f t="shared" si="3"/>
        <v>518.29999999999995</v>
      </c>
      <c r="I45" s="282">
        <f t="shared" si="4"/>
        <v>25.914999999999999</v>
      </c>
      <c r="J45" s="282">
        <f>I45/'Proposta_Agropec.-JC'!$C$12</f>
        <v>4.3191666666666668</v>
      </c>
    </row>
    <row r="46" spans="2:12" ht="20.25" customHeight="1">
      <c r="B46" s="279">
        <f t="shared" si="5"/>
        <v>10</v>
      </c>
      <c r="C46" s="280" t="s">
        <v>242</v>
      </c>
      <c r="D46" s="281" t="s">
        <v>209</v>
      </c>
      <c r="E46" s="281">
        <v>1</v>
      </c>
      <c r="F46" s="281"/>
      <c r="G46" s="282">
        <v>491.65</v>
      </c>
      <c r="H46" s="283">
        <f t="shared" si="3"/>
        <v>491.65</v>
      </c>
      <c r="I46" s="282">
        <f t="shared" si="4"/>
        <v>24.5825</v>
      </c>
      <c r="J46" s="282">
        <f>I46/'Proposta_Agropec.-JC'!$C$12</f>
        <v>4.097083333333333</v>
      </c>
    </row>
    <row r="47" spans="2:12" ht="20.25" customHeight="1">
      <c r="B47" s="279">
        <f t="shared" si="5"/>
        <v>11</v>
      </c>
      <c r="C47" s="280" t="s">
        <v>243</v>
      </c>
      <c r="D47" s="281" t="s">
        <v>209</v>
      </c>
      <c r="E47" s="281">
        <v>1</v>
      </c>
      <c r="F47" s="281"/>
      <c r="G47" s="282">
        <v>463.7</v>
      </c>
      <c r="H47" s="283">
        <f t="shared" si="3"/>
        <v>463.7</v>
      </c>
      <c r="I47" s="282">
        <f t="shared" si="4"/>
        <v>23.184999999999999</v>
      </c>
      <c r="J47" s="282">
        <f>I47/'Proposta_Agropec.-JC'!$C$12</f>
        <v>3.8641666666666663</v>
      </c>
    </row>
    <row r="48" spans="2:12" ht="20.25" customHeight="1">
      <c r="B48" s="279">
        <f t="shared" si="5"/>
        <v>12</v>
      </c>
      <c r="C48" s="280" t="s">
        <v>244</v>
      </c>
      <c r="D48" s="281" t="s">
        <v>209</v>
      </c>
      <c r="E48" s="281">
        <v>1</v>
      </c>
      <c r="F48" s="281"/>
      <c r="G48" s="282">
        <v>370.8</v>
      </c>
      <c r="H48" s="283">
        <f t="shared" si="3"/>
        <v>370.8</v>
      </c>
      <c r="I48" s="282">
        <f t="shared" si="4"/>
        <v>18.54</v>
      </c>
      <c r="J48" s="282">
        <f>I48/'Proposta_Agropec.-JC'!$C$12</f>
        <v>3.09</v>
      </c>
    </row>
    <row r="49" spans="2:10" ht="20.25" customHeight="1">
      <c r="B49" s="279">
        <f t="shared" si="5"/>
        <v>13</v>
      </c>
      <c r="C49" s="280" t="s">
        <v>245</v>
      </c>
      <c r="D49" s="281" t="s">
        <v>209</v>
      </c>
      <c r="E49" s="281">
        <v>2</v>
      </c>
      <c r="F49" s="281"/>
      <c r="G49" s="282">
        <v>179.2</v>
      </c>
      <c r="H49" s="283">
        <f t="shared" si="3"/>
        <v>358.4</v>
      </c>
      <c r="I49" s="282">
        <f t="shared" si="4"/>
        <v>17.919999999999998</v>
      </c>
      <c r="J49" s="282">
        <f>I49/'Proposta_Agropec.-JC'!$C$12</f>
        <v>2.9866666666666664</v>
      </c>
    </row>
    <row r="50" spans="2:10" ht="47.25" customHeight="1">
      <c r="B50" s="279">
        <f t="shared" si="5"/>
        <v>14</v>
      </c>
      <c r="C50" s="280" t="s">
        <v>246</v>
      </c>
      <c r="D50" s="281" t="s">
        <v>209</v>
      </c>
      <c r="E50" s="281">
        <v>1</v>
      </c>
      <c r="F50" s="281"/>
      <c r="G50" s="282">
        <v>1395.59</v>
      </c>
      <c r="H50" s="283">
        <f t="shared" si="3"/>
        <v>1395.59</v>
      </c>
      <c r="I50" s="282">
        <f t="shared" si="4"/>
        <v>69.779499999999999</v>
      </c>
      <c r="J50" s="282">
        <f>I50/'Proposta_Agropec.-JC'!$C$12</f>
        <v>11.629916666666666</v>
      </c>
    </row>
    <row r="51" spans="2:10" ht="20.25" customHeight="1">
      <c r="B51" s="279">
        <f t="shared" si="5"/>
        <v>15</v>
      </c>
      <c r="C51" s="280" t="s">
        <v>247</v>
      </c>
      <c r="D51" s="281" t="s">
        <v>209</v>
      </c>
      <c r="E51" s="281">
        <v>12</v>
      </c>
      <c r="F51" s="281"/>
      <c r="G51" s="282">
        <v>74.52</v>
      </c>
      <c r="H51" s="283">
        <f t="shared" si="3"/>
        <v>894.24</v>
      </c>
      <c r="I51" s="282">
        <f t="shared" si="4"/>
        <v>44.712000000000003</v>
      </c>
      <c r="J51" s="282">
        <f>I51/'Proposta_Agropec.-JC'!$C$12</f>
        <v>7.4520000000000008</v>
      </c>
    </row>
    <row r="52" spans="2:10" ht="20.25" customHeight="1">
      <c r="B52" s="279">
        <f t="shared" si="5"/>
        <v>16</v>
      </c>
      <c r="C52" s="280" t="s">
        <v>248</v>
      </c>
      <c r="D52" s="281" t="s">
        <v>209</v>
      </c>
      <c r="E52" s="281">
        <v>1</v>
      </c>
      <c r="F52" s="281"/>
      <c r="G52" s="282">
        <v>1870.55</v>
      </c>
      <c r="H52" s="283">
        <f t="shared" si="3"/>
        <v>1870.55</v>
      </c>
      <c r="I52" s="282">
        <f t="shared" si="4"/>
        <v>93.527500000000003</v>
      </c>
      <c r="J52" s="282">
        <f>I52/'Proposta_Agropec.-JC'!$C$12</f>
        <v>15.587916666666667</v>
      </c>
    </row>
    <row r="53" spans="2:10" ht="20.25" customHeight="1">
      <c r="B53" s="279">
        <f t="shared" si="5"/>
        <v>17</v>
      </c>
      <c r="C53" s="280" t="s">
        <v>249</v>
      </c>
      <c r="D53" s="281" t="s">
        <v>209</v>
      </c>
      <c r="E53" s="281">
        <v>1</v>
      </c>
      <c r="F53" s="281"/>
      <c r="G53" s="282">
        <v>1454.74</v>
      </c>
      <c r="H53" s="283">
        <f t="shared" si="3"/>
        <v>1454.74</v>
      </c>
      <c r="I53" s="282">
        <f>H53/20</f>
        <v>72.736999999999995</v>
      </c>
      <c r="J53" s="282">
        <f>I53/'Proposta_Agropec.-JC'!$C$12</f>
        <v>12.122833333333332</v>
      </c>
    </row>
    <row r="54" spans="2:10" s="288" customFormat="1" ht="23.25" customHeight="1">
      <c r="B54" s="284"/>
      <c r="C54" s="285"/>
      <c r="D54" s="286"/>
      <c r="E54" s="286"/>
      <c r="F54" s="286"/>
      <c r="G54" s="286"/>
      <c r="H54" s="287">
        <f>SUM(H37:H53)</f>
        <v>10576.26</v>
      </c>
      <c r="I54" s="287">
        <f>SUM(I37:I53)</f>
        <v>528.81299999999999</v>
      </c>
      <c r="J54" s="287">
        <f>SUM(J37:J53)</f>
        <v>88.135499999999993</v>
      </c>
    </row>
    <row r="55" spans="2:10" ht="6.75" customHeight="1">
      <c r="D55" s="289"/>
      <c r="E55" s="289"/>
      <c r="F55" s="289"/>
      <c r="G55" s="289"/>
      <c r="H55" s="289"/>
      <c r="I55" s="289"/>
    </row>
    <row r="56" spans="2:10" ht="15" customHeight="1">
      <c r="B56" s="567" t="s">
        <v>250</v>
      </c>
      <c r="C56" s="568"/>
    </row>
    <row r="57" spans="2:10" ht="27.75" customHeight="1">
      <c r="B57" s="569" t="s">
        <v>251</v>
      </c>
      <c r="C57" s="568"/>
      <c r="D57" s="568"/>
      <c r="E57" s="568"/>
      <c r="F57" s="568"/>
      <c r="G57" s="568"/>
      <c r="H57" s="568"/>
    </row>
  </sheetData>
  <mergeCells count="7">
    <mergeCell ref="B35:J35"/>
    <mergeCell ref="B36:C36"/>
    <mergeCell ref="B56:C56"/>
    <mergeCell ref="B57:H57"/>
    <mergeCell ref="C1:J1"/>
    <mergeCell ref="B3:J3"/>
    <mergeCell ref="B4:C4"/>
  </mergeCells>
  <printOptions horizontalCentered="1"/>
  <pageMargins left="0.51181102362204722" right="0.51181102362204722" top="0.78740157480314965" bottom="0.78740157480314965" header="0.31496062992125984" footer="0.31496062992125984"/>
  <pageSetup paperSize="9" scale="50" orientation="portrait" r:id="rId1"/>
  <headerFooter>
    <oddFooter>&amp;C&amp;"Calibri,Negrito"&amp;14&amp;A » Página -&amp;P  de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sheetPr>
  <dimension ref="A1:AML169"/>
  <sheetViews>
    <sheetView topLeftCell="A61" zoomScale="110" zoomScaleNormal="110" workbookViewId="0">
      <selection activeCell="H107" sqref="H107"/>
    </sheetView>
  </sheetViews>
  <sheetFormatPr defaultRowHeight="15"/>
  <cols>
    <col min="1" max="1" width="8.28515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515" t="s">
        <v>69</v>
      </c>
      <c r="C1" s="515"/>
      <c r="D1" s="515"/>
      <c r="E1" s="515"/>
      <c r="F1" s="515"/>
      <c r="G1" s="515"/>
      <c r="H1" s="515"/>
    </row>
    <row r="2" spans="2:9" customFormat="1" ht="18.75">
      <c r="B2" s="551" t="s">
        <v>0</v>
      </c>
      <c r="C2" s="552"/>
      <c r="D2" s="552"/>
      <c r="E2" s="552"/>
      <c r="F2" s="552"/>
      <c r="G2" s="553"/>
      <c r="H2" s="554"/>
    </row>
    <row r="3" spans="2:9" customFormat="1" ht="15" customHeight="1">
      <c r="B3" s="15" t="s">
        <v>1</v>
      </c>
      <c r="C3" s="555"/>
      <c r="D3" s="555"/>
      <c r="E3" s="207"/>
      <c r="F3" s="16" t="s">
        <v>2</v>
      </c>
      <c r="G3" s="16"/>
      <c r="H3" s="17"/>
    </row>
    <row r="4" spans="2:9" customFormat="1" ht="15" customHeight="1">
      <c r="B4" s="15" t="s">
        <v>3</v>
      </c>
      <c r="C4" s="556">
        <f ca="1">NOW()</f>
        <v>43791.380239351849</v>
      </c>
      <c r="D4" s="556"/>
      <c r="E4" s="556"/>
      <c r="F4" s="556"/>
      <c r="G4" s="556"/>
      <c r="H4" s="557"/>
    </row>
    <row r="5" spans="2:9" customFormat="1" ht="15" customHeight="1">
      <c r="B5" s="543" t="s">
        <v>4</v>
      </c>
      <c r="C5" s="544"/>
      <c r="D5" s="544"/>
      <c r="E5" s="544"/>
      <c r="F5" s="544"/>
      <c r="G5" s="545"/>
      <c r="H5" s="546"/>
      <c r="I5" s="5"/>
    </row>
    <row r="6" spans="2:9" customFormat="1">
      <c r="B6" s="538" t="s">
        <v>5</v>
      </c>
      <c r="C6" s="539"/>
      <c r="D6" s="540"/>
      <c r="E6" s="540"/>
      <c r="F6" s="540"/>
      <c r="G6" s="541"/>
      <c r="H6" s="542"/>
      <c r="I6" s="2"/>
    </row>
    <row r="7" spans="2:9" customFormat="1" ht="15" customHeight="1">
      <c r="B7" s="538" t="s">
        <v>6</v>
      </c>
      <c r="C7" s="539"/>
      <c r="D7" s="540"/>
      <c r="E7" s="540"/>
      <c r="F7" s="540"/>
      <c r="G7" s="541"/>
      <c r="H7" s="542"/>
      <c r="I7" s="3"/>
    </row>
    <row r="8" spans="2:9" customFormat="1" ht="15" customHeight="1">
      <c r="B8" s="538" t="s">
        <v>7</v>
      </c>
      <c r="C8" s="539"/>
      <c r="D8" s="539"/>
      <c r="E8" s="208"/>
      <c r="F8" s="247">
        <f>'Peao-JC'!F8</f>
        <v>2</v>
      </c>
      <c r="G8" s="105"/>
      <c r="H8" s="196" t="str">
        <f>IF(F8=1,"Lucro Real",IF(F8=2,"Lucro Presumido",IF(F8=3,"SIMPLES-Anexo III",IF(F8=4,"SIMPLES-Anexo IV","RT Inválido"))))</f>
        <v>Lucro Presumido</v>
      </c>
      <c r="I8" s="3"/>
    </row>
    <row r="9" spans="2:9" customFormat="1">
      <c r="B9" s="543" t="s">
        <v>8</v>
      </c>
      <c r="C9" s="544"/>
      <c r="D9" s="544"/>
      <c r="E9" s="544"/>
      <c r="F9" s="544"/>
      <c r="G9" s="545"/>
      <c r="H9" s="546"/>
      <c r="I9" s="3"/>
    </row>
    <row r="10" spans="2:9" customFormat="1">
      <c r="B10" s="14" t="s">
        <v>9</v>
      </c>
      <c r="C10" s="547" t="s">
        <v>10</v>
      </c>
      <c r="D10" s="547"/>
      <c r="E10" s="547"/>
      <c r="F10" s="547"/>
      <c r="G10" s="209"/>
      <c r="H10" s="18"/>
      <c r="I10" s="3"/>
    </row>
    <row r="11" spans="2:9" customFormat="1">
      <c r="B11" s="14" t="s">
        <v>11</v>
      </c>
      <c r="C11" s="529" t="s">
        <v>12</v>
      </c>
      <c r="D11" s="529"/>
      <c r="E11" s="209"/>
      <c r="F11" s="548" t="s">
        <v>185</v>
      </c>
      <c r="G11" s="549"/>
      <c r="H11" s="550"/>
    </row>
    <row r="12" spans="2:9" customFormat="1" ht="41.25" customHeight="1">
      <c r="B12" s="19" t="s">
        <v>13</v>
      </c>
      <c r="C12" s="558" t="s">
        <v>68</v>
      </c>
      <c r="D12" s="508"/>
      <c r="E12" s="559" t="s">
        <v>271</v>
      </c>
      <c r="F12" s="560"/>
      <c r="G12" s="560"/>
      <c r="H12" s="561"/>
    </row>
    <row r="13" spans="2:9" customFormat="1">
      <c r="B13" s="14" t="s">
        <v>14</v>
      </c>
      <c r="C13" s="529" t="s">
        <v>15</v>
      </c>
      <c r="D13" s="530"/>
      <c r="E13" s="530"/>
      <c r="F13" s="530"/>
      <c r="G13" s="531"/>
      <c r="H13" s="204" t="str">
        <f>'Peao-JC'!H13</f>
        <v>20</v>
      </c>
    </row>
    <row r="14" spans="2:9" customFormat="1">
      <c r="B14" s="20" t="s">
        <v>16</v>
      </c>
      <c r="C14" s="532" t="s">
        <v>17</v>
      </c>
      <c r="D14" s="532"/>
      <c r="E14" s="532"/>
      <c r="F14" s="532"/>
      <c r="G14" s="533"/>
      <c r="H14" s="534"/>
    </row>
    <row r="15" spans="2:9" customFormat="1">
      <c r="B15" s="21"/>
      <c r="C15" s="535" t="s">
        <v>18</v>
      </c>
      <c r="D15" s="535"/>
      <c r="E15" s="535"/>
      <c r="F15" s="535"/>
      <c r="G15" s="536"/>
      <c r="H15" s="537"/>
    </row>
    <row r="16" spans="2:9" customFormat="1">
      <c r="B16" s="20" t="s">
        <v>19</v>
      </c>
      <c r="C16" s="532" t="s">
        <v>20</v>
      </c>
      <c r="D16" s="532"/>
      <c r="E16" s="532"/>
      <c r="F16" s="532"/>
      <c r="G16" s="533"/>
      <c r="H16" s="534"/>
    </row>
    <row r="17" spans="1:1026" ht="15.75" thickBot="1">
      <c r="A17"/>
      <c r="B17" s="22"/>
      <c r="C17" s="512" t="s">
        <v>21</v>
      </c>
      <c r="D17" s="512"/>
      <c r="E17" s="512"/>
      <c r="F17" s="512"/>
      <c r="G17" s="513"/>
      <c r="H17" s="514"/>
      <c r="I17"/>
    </row>
    <row r="18" spans="1:1026" ht="12" customHeight="1" thickBot="1">
      <c r="A18"/>
      <c r="B18" s="515"/>
      <c r="C18" s="515"/>
      <c r="D18" s="515"/>
      <c r="E18" s="515"/>
      <c r="F18" s="515"/>
      <c r="G18" s="515"/>
      <c r="H18" s="515"/>
      <c r="I18"/>
    </row>
    <row r="19" spans="1:1026" ht="23.25" customHeight="1">
      <c r="A19"/>
      <c r="B19" s="316" t="s">
        <v>129</v>
      </c>
      <c r="C19" s="317"/>
      <c r="D19" s="317"/>
      <c r="E19" s="317"/>
      <c r="F19" s="317"/>
      <c r="G19" s="317"/>
      <c r="H19" s="318"/>
      <c r="I19"/>
    </row>
    <row r="20" spans="1:1026">
      <c r="A20"/>
      <c r="B20" s="516" t="s">
        <v>22</v>
      </c>
      <c r="C20" s="517"/>
      <c r="D20" s="517"/>
      <c r="E20" s="517"/>
      <c r="F20" s="517"/>
      <c r="G20" s="518"/>
      <c r="H20" s="519"/>
      <c r="I20"/>
    </row>
    <row r="21" spans="1:1026">
      <c r="A21"/>
      <c r="B21" s="520" t="s">
        <v>23</v>
      </c>
      <c r="C21" s="492"/>
      <c r="D21" s="492"/>
      <c r="E21" s="492"/>
      <c r="F21" s="492"/>
      <c r="G21" s="521"/>
      <c r="H21" s="522"/>
      <c r="I21"/>
    </row>
    <row r="22" spans="1:1026" ht="18" customHeight="1">
      <c r="A22"/>
      <c r="B22" s="523" t="s">
        <v>24</v>
      </c>
      <c r="C22" s="325"/>
      <c r="D22" s="325"/>
      <c r="E22" s="325"/>
      <c r="F22" s="325"/>
      <c r="G22" s="325"/>
      <c r="H22" s="524"/>
      <c r="I22"/>
    </row>
    <row r="23" spans="1:1026" ht="30.75" thickBot="1">
      <c r="A23"/>
      <c r="B23" s="19">
        <v>1</v>
      </c>
      <c r="C23" s="324" t="s">
        <v>25</v>
      </c>
      <c r="D23" s="325"/>
      <c r="E23" s="501"/>
      <c r="F23" s="501"/>
      <c r="G23" s="502"/>
      <c r="H23" s="226" t="s">
        <v>253</v>
      </c>
      <c r="I23"/>
    </row>
    <row r="24" spans="1:1026" ht="16.5" customHeight="1" thickBot="1">
      <c r="A24"/>
      <c r="B24" s="19">
        <v>2</v>
      </c>
      <c r="C24" s="324" t="s">
        <v>148</v>
      </c>
      <c r="D24" s="525"/>
      <c r="E24" s="526" t="s">
        <v>276</v>
      </c>
      <c r="F24" s="527"/>
      <c r="G24" s="527"/>
      <c r="H24" s="528"/>
      <c r="I24"/>
      <c r="K24" s="155"/>
    </row>
    <row r="25" spans="1:1026" ht="16.5" customHeight="1" thickBot="1">
      <c r="A25"/>
      <c r="B25" s="19">
        <v>3</v>
      </c>
      <c r="C25" s="503" t="s">
        <v>161</v>
      </c>
      <c r="D25" s="504"/>
      <c r="E25" s="244">
        <v>1393.63</v>
      </c>
      <c r="F25" s="227">
        <f>ROUND(30/6*44,2)</f>
        <v>220</v>
      </c>
      <c r="G25" s="228" t="s">
        <v>162</v>
      </c>
      <c r="H25" s="229">
        <f>ROUND(E25/220*ROUND(F25,2),2)</f>
        <v>1393.63</v>
      </c>
      <c r="I25"/>
      <c r="J25" s="155"/>
      <c r="K25" s="155"/>
    </row>
    <row r="26" spans="1:1026" ht="16.5" customHeight="1">
      <c r="A26"/>
      <c r="B26" s="19">
        <v>4</v>
      </c>
      <c r="C26" s="505" t="s">
        <v>187</v>
      </c>
      <c r="D26" s="506"/>
      <c r="E26" s="506"/>
      <c r="F26" s="506"/>
      <c r="G26" s="507"/>
      <c r="H26" s="203">
        <v>998</v>
      </c>
      <c r="I26"/>
    </row>
    <row r="27" spans="1:1026" ht="16.5" customHeight="1">
      <c r="A27"/>
      <c r="B27" s="19">
        <v>5</v>
      </c>
      <c r="C27" s="324" t="s">
        <v>26</v>
      </c>
      <c r="D27" s="325"/>
      <c r="E27" s="325"/>
      <c r="F27" s="325"/>
      <c r="G27" s="508"/>
      <c r="H27" s="230">
        <v>43497</v>
      </c>
      <c r="I27"/>
    </row>
    <row r="28" spans="1:1026" ht="16.5" customHeight="1" thickBot="1">
      <c r="A28"/>
      <c r="B28" s="109" t="s">
        <v>27</v>
      </c>
      <c r="C28" s="509" t="s">
        <v>28</v>
      </c>
      <c r="D28" s="509"/>
      <c r="E28" s="509"/>
      <c r="F28" s="509"/>
      <c r="G28" s="510"/>
      <c r="H28" s="511"/>
      <c r="I28"/>
    </row>
    <row r="29" spans="1:1026" ht="18.75" customHeight="1" thickBot="1">
      <c r="A29"/>
      <c r="B29" s="6"/>
      <c r="C29" s="7"/>
      <c r="D29" s="7"/>
      <c r="E29" s="7"/>
      <c r="F29" s="7"/>
      <c r="G29" s="7"/>
      <c r="H29" s="7"/>
      <c r="I29"/>
    </row>
    <row r="30" spans="1:1026" ht="15.75">
      <c r="A30"/>
      <c r="B30" s="488" t="s">
        <v>29</v>
      </c>
      <c r="C30" s="489"/>
      <c r="D30" s="489" t="s">
        <v>30</v>
      </c>
      <c r="E30" s="489"/>
      <c r="F30" s="489"/>
      <c r="G30" s="490"/>
      <c r="H30" s="491"/>
      <c r="I30"/>
    </row>
    <row r="31" spans="1:1026">
      <c r="A31"/>
      <c r="B31" s="210">
        <v>1</v>
      </c>
      <c r="C31" s="492" t="s">
        <v>31</v>
      </c>
      <c r="D31" s="492"/>
      <c r="E31" s="492"/>
      <c r="F31" s="492"/>
      <c r="G31" s="211"/>
      <c r="H31" s="212" t="s">
        <v>32</v>
      </c>
      <c r="I31"/>
    </row>
    <row r="32" spans="1:1026" s="25" customFormat="1" ht="15" customHeight="1">
      <c r="A32" s="24"/>
      <c r="B32" s="26" t="s">
        <v>9</v>
      </c>
      <c r="C32" s="474" t="s">
        <v>33</v>
      </c>
      <c r="D32" s="475"/>
      <c r="E32" s="475"/>
      <c r="F32" s="475"/>
      <c r="G32" s="339"/>
      <c r="H32" s="27">
        <f>H25</f>
        <v>1393.63</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493" t="s">
        <v>11</v>
      </c>
      <c r="C33" s="494" t="s">
        <v>34</v>
      </c>
      <c r="D33" s="474" t="s">
        <v>35</v>
      </c>
      <c r="E33" s="339"/>
      <c r="F33" s="496">
        <f>H32</f>
        <v>1393.63</v>
      </c>
      <c r="G33" s="497"/>
      <c r="H33" s="498">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493"/>
      <c r="C34" s="495"/>
      <c r="D34" s="499" t="s">
        <v>36</v>
      </c>
      <c r="E34" s="500"/>
      <c r="F34" s="481">
        <v>0</v>
      </c>
      <c r="G34" s="482"/>
      <c r="H34" s="498"/>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5.75" customHeight="1">
      <c r="A35" s="24"/>
      <c r="B35" s="153" t="s">
        <v>13</v>
      </c>
      <c r="C35" s="474" t="s">
        <v>189</v>
      </c>
      <c r="D35" s="483"/>
      <c r="E35" s="154">
        <v>0.2</v>
      </c>
      <c r="F35" s="231" t="s">
        <v>188</v>
      </c>
      <c r="G35" s="232">
        <v>0.2</v>
      </c>
      <c r="H35" s="27">
        <f>$G$35*H26</f>
        <v>199.60000000000002</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4.25" customHeight="1">
      <c r="A36" s="24"/>
      <c r="B36" s="26" t="s">
        <v>14</v>
      </c>
      <c r="C36" s="484" t="s">
        <v>252</v>
      </c>
      <c r="D36" s="485"/>
      <c r="E36" s="485"/>
      <c r="F36" s="475"/>
      <c r="G36" s="339"/>
      <c r="H36" s="27">
        <f>H32/4</f>
        <v>348.40750000000003</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38</v>
      </c>
      <c r="C37" s="486" t="s">
        <v>149</v>
      </c>
      <c r="D37" s="392"/>
      <c r="E37" s="392"/>
      <c r="F37" s="392"/>
      <c r="G37" s="392"/>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27.75" customHeight="1">
      <c r="A38" s="24"/>
      <c r="B38" s="213" t="s">
        <v>40</v>
      </c>
      <c r="C38" s="487" t="s">
        <v>191</v>
      </c>
      <c r="D38" s="475"/>
      <c r="E38" s="475"/>
      <c r="F38" s="475"/>
      <c r="G38" s="339"/>
      <c r="H38" s="30">
        <f>((((H32+H35+H36)/220)*1.5)*4)*0.7222</f>
        <v>38.243198249999999</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13" t="s">
        <v>41</v>
      </c>
      <c r="C39" s="474" t="s">
        <v>39</v>
      </c>
      <c r="D39" s="475"/>
      <c r="E39" s="475"/>
      <c r="F39" s="475"/>
      <c r="G39" s="339"/>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29.25" customHeight="1">
      <c r="A40" s="24"/>
      <c r="B40" s="213" t="s">
        <v>43</v>
      </c>
      <c r="C40" s="472" t="s">
        <v>192</v>
      </c>
      <c r="D40" s="473"/>
      <c r="E40" s="473"/>
      <c r="F40" s="473"/>
      <c r="G40" s="350"/>
      <c r="H40" s="30">
        <f>((((H32+H35+H36)/220)*8)*2)*0.8888</f>
        <v>125.50744800000001</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190</v>
      </c>
      <c r="C41" s="474" t="s">
        <v>42</v>
      </c>
      <c r="D41" s="475"/>
      <c r="E41" s="475"/>
      <c r="F41" s="475"/>
      <c r="G41" s="339"/>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27.75" customHeight="1">
      <c r="A42" s="24"/>
      <c r="B42" s="213" t="s">
        <v>259</v>
      </c>
      <c r="C42" s="478" t="s">
        <v>193</v>
      </c>
      <c r="D42" s="392"/>
      <c r="E42" s="392"/>
      <c r="F42" s="392"/>
      <c r="G42" s="339"/>
      <c r="H42" s="30">
        <f>((H38+H40+H36)/25)*5</f>
        <v>102.43162925000001</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213" t="s">
        <v>260</v>
      </c>
      <c r="C43" s="214" t="s">
        <v>44</v>
      </c>
      <c r="D43" s="476"/>
      <c r="E43" s="477"/>
      <c r="F43" s="477"/>
      <c r="G43" s="339"/>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213"/>
      <c r="C44" s="214"/>
      <c r="D44" s="476"/>
      <c r="E44" s="477"/>
      <c r="F44" s="477"/>
      <c r="G44" s="339"/>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213"/>
      <c r="C45" s="214"/>
      <c r="D45" s="476"/>
      <c r="E45" s="477"/>
      <c r="F45" s="477"/>
      <c r="G45" s="339"/>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65" t="s">
        <v>96</v>
      </c>
      <c r="C46" s="466"/>
      <c r="D46" s="466"/>
      <c r="E46" s="466"/>
      <c r="F46" s="466"/>
      <c r="G46" s="467"/>
      <c r="H46" s="46">
        <f>SUM(H32:H45)</f>
        <v>2207.8197755000001</v>
      </c>
      <c r="I46" s="37" t="s">
        <v>194</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68" t="s">
        <v>45</v>
      </c>
      <c r="C48" s="469"/>
      <c r="D48" s="469" t="s">
        <v>70</v>
      </c>
      <c r="E48" s="469"/>
      <c r="F48" s="469"/>
      <c r="G48" s="470"/>
      <c r="H48" s="471"/>
      <c r="I48"/>
    </row>
    <row r="49" spans="1:1026" ht="37.5" customHeight="1">
      <c r="B49" s="397" t="s">
        <v>71</v>
      </c>
      <c r="C49" s="398"/>
      <c r="D49" s="407" t="s">
        <v>85</v>
      </c>
      <c r="E49" s="407"/>
      <c r="F49" s="398"/>
      <c r="G49" s="398"/>
      <c r="H49" s="408"/>
      <c r="I49"/>
    </row>
    <row r="50" spans="1:1026" ht="15.75">
      <c r="B50" s="84"/>
      <c r="C50" s="321" t="s">
        <v>74</v>
      </c>
      <c r="D50" s="322"/>
      <c r="E50" s="322"/>
      <c r="F50" s="322"/>
      <c r="G50" s="323"/>
      <c r="H50" s="85" t="s">
        <v>76</v>
      </c>
      <c r="I50"/>
    </row>
    <row r="51" spans="1:1026" s="75" customFormat="1" ht="19.5" customHeight="1">
      <c r="A51" s="73"/>
      <c r="B51" s="74" t="s">
        <v>9</v>
      </c>
      <c r="C51" s="455" t="s">
        <v>72</v>
      </c>
      <c r="D51" s="456"/>
      <c r="E51" s="350"/>
      <c r="F51" s="457">
        <f>ROUND(1/12,4)</f>
        <v>8.3299999999999999E-2</v>
      </c>
      <c r="G51" s="350"/>
      <c r="H51" s="292">
        <f>H46*F51</f>
        <v>183.91138729914999</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455" t="s">
        <v>73</v>
      </c>
      <c r="D52" s="456"/>
      <c r="E52" s="350"/>
      <c r="F52" s="479">
        <v>3.0249999999999999E-2</v>
      </c>
      <c r="G52" s="480"/>
      <c r="H52" s="292">
        <f>H46*F52</f>
        <v>66.786548208875004</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462" t="s">
        <v>164</v>
      </c>
      <c r="C53" s="463"/>
      <c r="D53" s="463"/>
      <c r="E53" s="463"/>
      <c r="F53" s="463"/>
      <c r="G53" s="464"/>
      <c r="H53" s="158">
        <f>SUM(H51:H52)</f>
        <v>250.69793550802501</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6" t="s">
        <v>13</v>
      </c>
      <c r="C54" s="215" t="s">
        <v>165</v>
      </c>
      <c r="D54" s="216"/>
      <c r="E54" s="222"/>
      <c r="F54" s="157"/>
      <c r="G54" s="128">
        <f>F67</f>
        <v>0.36800000000000005</v>
      </c>
      <c r="H54" s="111">
        <f>G54*H53</f>
        <v>92.256840266953219</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431" t="s">
        <v>94</v>
      </c>
      <c r="C55" s="432"/>
      <c r="D55" s="432"/>
      <c r="E55" s="432"/>
      <c r="F55" s="432"/>
      <c r="G55" s="308"/>
      <c r="H55" s="86">
        <f>SUM(H53:H54)</f>
        <v>342.9547757749782</v>
      </c>
      <c r="I55" s="45" t="s">
        <v>194</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397" t="s">
        <v>77</v>
      </c>
      <c r="C57" s="398"/>
      <c r="D57" s="407" t="s">
        <v>78</v>
      </c>
      <c r="E57" s="407"/>
      <c r="F57" s="398"/>
      <c r="G57" s="398"/>
      <c r="H57" s="408"/>
      <c r="I57"/>
    </row>
    <row r="58" spans="1:1026" ht="15.75">
      <c r="B58" s="87"/>
      <c r="C58" s="321" t="s">
        <v>74</v>
      </c>
      <c r="D58" s="392"/>
      <c r="E58" s="339"/>
      <c r="F58" s="321" t="s">
        <v>75</v>
      </c>
      <c r="G58" s="339"/>
      <c r="H58" s="88" t="s">
        <v>76</v>
      </c>
      <c r="I58"/>
    </row>
    <row r="59" spans="1:1026" s="75" customFormat="1" ht="15" customHeight="1">
      <c r="A59" s="73"/>
      <c r="B59" s="74" t="s">
        <v>9</v>
      </c>
      <c r="C59" s="455" t="s">
        <v>57</v>
      </c>
      <c r="D59" s="456"/>
      <c r="E59" s="339"/>
      <c r="F59" s="457">
        <v>0.2</v>
      </c>
      <c r="G59" s="308"/>
      <c r="H59" s="112">
        <f>ROUND($H$46*F59,2)</f>
        <v>441.56</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5" customHeight="1">
      <c r="A60" s="73"/>
      <c r="B60" s="74" t="s">
        <v>11</v>
      </c>
      <c r="C60" s="455" t="s">
        <v>79</v>
      </c>
      <c r="D60" s="456"/>
      <c r="E60" s="339"/>
      <c r="F60" s="457">
        <v>2.5000000000000001E-2</v>
      </c>
      <c r="G60" s="308"/>
      <c r="H60" s="112">
        <f t="shared" ref="H60:H66" si="0">ROUND($H$46*F60,2)</f>
        <v>55.2</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5" customHeight="1">
      <c r="A61" s="73"/>
      <c r="B61" s="74" t="s">
        <v>13</v>
      </c>
      <c r="C61" s="455" t="s">
        <v>84</v>
      </c>
      <c r="D61" s="456"/>
      <c r="E61" s="339"/>
      <c r="F61" s="461">
        <v>0.03</v>
      </c>
      <c r="G61" s="445"/>
      <c r="H61" s="112">
        <f t="shared" si="0"/>
        <v>66.23</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5" customHeight="1">
      <c r="A62" s="73"/>
      <c r="B62" s="74" t="s">
        <v>14</v>
      </c>
      <c r="C62" s="455" t="s">
        <v>80</v>
      </c>
      <c r="D62" s="456"/>
      <c r="E62" s="339"/>
      <c r="F62" s="457">
        <v>1.4999999999999999E-2</v>
      </c>
      <c r="G62" s="308"/>
      <c r="H62" s="112">
        <f t="shared" si="0"/>
        <v>33.119999999999997</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3.5" customHeight="1">
      <c r="A63" s="73"/>
      <c r="B63" s="74" t="s">
        <v>38</v>
      </c>
      <c r="C63" s="455" t="s">
        <v>81</v>
      </c>
      <c r="D63" s="456"/>
      <c r="E63" s="339"/>
      <c r="F63" s="457">
        <v>0.01</v>
      </c>
      <c r="G63" s="308"/>
      <c r="H63" s="112">
        <f t="shared" si="0"/>
        <v>22.08</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5" customHeight="1">
      <c r="A64" s="73"/>
      <c r="B64" s="74" t="s">
        <v>40</v>
      </c>
      <c r="C64" s="455" t="s">
        <v>58</v>
      </c>
      <c r="D64" s="456"/>
      <c r="E64" s="339"/>
      <c r="F64" s="457">
        <v>6.0000000000000001E-3</v>
      </c>
      <c r="G64" s="308"/>
      <c r="H64" s="112">
        <f t="shared" si="0"/>
        <v>13.25</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5" customHeight="1">
      <c r="A65" s="73"/>
      <c r="B65" s="74" t="s">
        <v>41</v>
      </c>
      <c r="C65" s="455" t="s">
        <v>82</v>
      </c>
      <c r="D65" s="456"/>
      <c r="E65" s="339"/>
      <c r="F65" s="457">
        <v>2E-3</v>
      </c>
      <c r="G65" s="308"/>
      <c r="H65" s="112">
        <f t="shared" si="0"/>
        <v>4.42</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5" customHeight="1">
      <c r="A66" s="73"/>
      <c r="B66" s="74" t="s">
        <v>43</v>
      </c>
      <c r="C66" s="455" t="s">
        <v>83</v>
      </c>
      <c r="D66" s="456"/>
      <c r="E66" s="339"/>
      <c r="F66" s="457">
        <v>0.08</v>
      </c>
      <c r="G66" s="308"/>
      <c r="H66" s="112">
        <f t="shared" si="0"/>
        <v>176.63</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58" t="s">
        <v>163</v>
      </c>
      <c r="C67" s="459"/>
      <c r="D67" s="459"/>
      <c r="E67" s="308"/>
      <c r="F67" s="460">
        <f>SUM(F59:G66)</f>
        <v>0.36800000000000005</v>
      </c>
      <c r="G67" s="308"/>
      <c r="H67" s="113">
        <f>SUM(H59:H66)</f>
        <v>812.49</v>
      </c>
      <c r="I67" s="41" t="s">
        <v>194</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397" t="s">
        <v>86</v>
      </c>
      <c r="C69" s="398"/>
      <c r="D69" s="407" t="s">
        <v>87</v>
      </c>
      <c r="E69" s="407"/>
      <c r="F69" s="398"/>
      <c r="G69" s="398"/>
      <c r="H69" s="408"/>
      <c r="I69"/>
    </row>
    <row r="70" spans="1:1026" ht="15.75">
      <c r="B70" s="87"/>
      <c r="C70" s="321" t="s">
        <v>74</v>
      </c>
      <c r="D70" s="392"/>
      <c r="E70" s="392"/>
      <c r="F70" s="392"/>
      <c r="G70" s="339"/>
      <c r="H70" s="88" t="s">
        <v>76</v>
      </c>
      <c r="I70"/>
    </row>
    <row r="71" spans="1:1026" s="142" customFormat="1" ht="16.5" customHeight="1">
      <c r="A71" s="141"/>
      <c r="B71" s="438" t="s">
        <v>9</v>
      </c>
      <c r="C71" s="449" t="s">
        <v>195</v>
      </c>
      <c r="D71" s="443" t="s">
        <v>171</v>
      </c>
      <c r="E71" s="350"/>
      <c r="F71" s="451">
        <f>H25</f>
        <v>1393.63</v>
      </c>
      <c r="G71" s="452"/>
      <c r="H71" s="446">
        <f>IF(F72&lt;&gt;0,ROUND(((F72*F73)*2)-(F71*0.06),2),0)</f>
        <v>76.38</v>
      </c>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row>
    <row r="72" spans="1:1026" s="142" customFormat="1" ht="16.5" customHeight="1">
      <c r="A72" s="141"/>
      <c r="B72" s="438"/>
      <c r="C72" s="450"/>
      <c r="D72" s="443" t="s">
        <v>46</v>
      </c>
      <c r="E72" s="350"/>
      <c r="F72" s="453">
        <v>25</v>
      </c>
      <c r="G72" s="452"/>
      <c r="H72" s="446"/>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row>
    <row r="73" spans="1:1026" s="142" customFormat="1" ht="16.5" customHeight="1">
      <c r="A73" s="141"/>
      <c r="B73" s="438"/>
      <c r="C73" s="450"/>
      <c r="D73" s="443" t="s">
        <v>47</v>
      </c>
      <c r="E73" s="350"/>
      <c r="F73" s="454">
        <v>3.2</v>
      </c>
      <c r="G73" s="452"/>
      <c r="H73" s="446"/>
      <c r="I73" s="143"/>
      <c r="J73" s="144"/>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row>
    <row r="74" spans="1:1026" s="142" customFormat="1" ht="16.5" customHeight="1">
      <c r="A74" s="141"/>
      <c r="B74" s="438" t="s">
        <v>11</v>
      </c>
      <c r="C74" s="442" t="s">
        <v>48</v>
      </c>
      <c r="D74" s="443" t="s">
        <v>166</v>
      </c>
      <c r="E74" s="350"/>
      <c r="F74" s="444">
        <v>0</v>
      </c>
      <c r="G74" s="445"/>
      <c r="H74" s="446">
        <f>ROUND(F74-(F74*F76),2)</f>
        <v>0</v>
      </c>
      <c r="J74" s="144"/>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row>
    <row r="75" spans="1:1026" s="142" customFormat="1" ht="16.5" customHeight="1">
      <c r="A75" s="141"/>
      <c r="B75" s="438"/>
      <c r="C75" s="442"/>
      <c r="D75" s="443" t="s">
        <v>49</v>
      </c>
      <c r="E75" s="350"/>
      <c r="F75" s="447">
        <v>0</v>
      </c>
      <c r="G75" s="445"/>
      <c r="H75" s="446"/>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row>
    <row r="76" spans="1:1026" s="142" customFormat="1" ht="16.5" customHeight="1">
      <c r="A76" s="141"/>
      <c r="B76" s="438"/>
      <c r="C76" s="442"/>
      <c r="D76" s="425" t="s">
        <v>50</v>
      </c>
      <c r="E76" s="350"/>
      <c r="F76" s="448">
        <v>0</v>
      </c>
      <c r="G76" s="445"/>
      <c r="H76" s="446"/>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row>
    <row r="77" spans="1:1026" s="142" customFormat="1" ht="16.5" customHeight="1">
      <c r="A77" s="141"/>
      <c r="B77" s="218" t="s">
        <v>13</v>
      </c>
      <c r="C77" s="425" t="s">
        <v>51</v>
      </c>
      <c r="D77" s="437"/>
      <c r="E77" s="437"/>
      <c r="F77" s="437"/>
      <c r="G77" s="350"/>
      <c r="H77" s="127">
        <v>0</v>
      </c>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row>
    <row r="78" spans="1:1026" s="142" customFormat="1" ht="16.5" customHeight="1">
      <c r="A78" s="141"/>
      <c r="B78" s="218" t="s">
        <v>14</v>
      </c>
      <c r="C78" s="425" t="s">
        <v>52</v>
      </c>
      <c r="D78" s="437"/>
      <c r="E78" s="437"/>
      <c r="F78" s="437"/>
      <c r="G78" s="350"/>
      <c r="H78" s="127">
        <v>0</v>
      </c>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row>
    <row r="79" spans="1:1026" s="142" customFormat="1" ht="16.5" customHeight="1">
      <c r="A79" s="141"/>
      <c r="B79" s="218" t="s">
        <v>38</v>
      </c>
      <c r="C79" s="425" t="s">
        <v>53</v>
      </c>
      <c r="D79" s="437"/>
      <c r="E79" s="437"/>
      <c r="F79" s="437"/>
      <c r="G79" s="350"/>
      <c r="H79" s="127">
        <v>0</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row>
    <row r="80" spans="1:1026" s="142" customFormat="1" ht="16.5" customHeight="1">
      <c r="A80" s="141"/>
      <c r="B80" s="438" t="s">
        <v>40</v>
      </c>
      <c r="C80" s="439" t="s">
        <v>44</v>
      </c>
      <c r="D80" s="440"/>
      <c r="E80" s="441"/>
      <c r="F80" s="441"/>
      <c r="G80" s="350"/>
      <c r="H80" s="127">
        <v>0</v>
      </c>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row>
    <row r="81" spans="1:1026" s="142" customFormat="1" ht="16.5" customHeight="1">
      <c r="A81" s="141"/>
      <c r="B81" s="438"/>
      <c r="C81" s="439"/>
      <c r="D81" s="440"/>
      <c r="E81" s="441"/>
      <c r="F81" s="441"/>
      <c r="G81" s="350"/>
      <c r="H81" s="127">
        <v>0</v>
      </c>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row>
    <row r="82" spans="1:1026" s="142" customFormat="1" ht="16.5" customHeight="1">
      <c r="A82" s="141"/>
      <c r="B82" s="438"/>
      <c r="C82" s="439"/>
      <c r="D82" s="440"/>
      <c r="E82" s="441"/>
      <c r="F82" s="441"/>
      <c r="G82" s="350"/>
      <c r="H82" s="127">
        <v>0</v>
      </c>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row>
    <row r="83" spans="1:1026" s="37" customFormat="1" ht="28.5" customHeight="1">
      <c r="A83" s="36"/>
      <c r="B83" s="431" t="s">
        <v>93</v>
      </c>
      <c r="C83" s="432"/>
      <c r="D83" s="432"/>
      <c r="E83" s="432"/>
      <c r="F83" s="432"/>
      <c r="G83" s="350"/>
      <c r="H83" s="114">
        <f>SUM(H71:H82)</f>
        <v>76.38</v>
      </c>
      <c r="I83" s="37" t="s">
        <v>196</v>
      </c>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5" t="s">
        <v>27</v>
      </c>
      <c r="C84" s="433" t="s">
        <v>160</v>
      </c>
      <c r="D84" s="433"/>
      <c r="E84" s="433"/>
      <c r="F84" s="433"/>
      <c r="G84" s="433"/>
      <c r="H84" s="434"/>
      <c r="I84"/>
    </row>
    <row r="85" spans="1:1026" ht="12.6" customHeight="1">
      <c r="A85" s="35"/>
      <c r="B85" s="59"/>
      <c r="C85" s="7"/>
      <c r="D85" s="7"/>
      <c r="E85" s="7"/>
      <c r="F85" s="7"/>
      <c r="G85" s="7"/>
      <c r="H85" s="60"/>
      <c r="I85" s="34"/>
    </row>
    <row r="86" spans="1:1026" ht="30" customHeight="1">
      <c r="B86" s="397" t="s">
        <v>88</v>
      </c>
      <c r="C86" s="398"/>
      <c r="D86" s="399" t="s">
        <v>89</v>
      </c>
      <c r="E86" s="399"/>
      <c r="F86" s="435"/>
      <c r="G86" s="435"/>
      <c r="H86" s="436"/>
      <c r="I86"/>
    </row>
    <row r="87" spans="1:1026" ht="18.75" customHeight="1">
      <c r="B87" s="89">
        <v>2</v>
      </c>
      <c r="C87" s="382" t="s">
        <v>74</v>
      </c>
      <c r="D87" s="398"/>
      <c r="E87" s="398"/>
      <c r="F87" s="398"/>
      <c r="G87" s="350"/>
      <c r="H87" s="90" t="s">
        <v>76</v>
      </c>
      <c r="I87"/>
    </row>
    <row r="88" spans="1:1026" s="142" customFormat="1" ht="15" customHeight="1">
      <c r="A88" s="141"/>
      <c r="B88" s="61" t="s">
        <v>90</v>
      </c>
      <c r="C88" s="423" t="s">
        <v>145</v>
      </c>
      <c r="D88" s="424"/>
      <c r="E88" s="424"/>
      <c r="F88" s="424"/>
      <c r="G88" s="350"/>
      <c r="H88" s="115">
        <f>H55</f>
        <v>342.9547757749782</v>
      </c>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row>
    <row r="89" spans="1:1026" s="142" customFormat="1" ht="15" customHeight="1">
      <c r="A89" s="141"/>
      <c r="B89" s="61" t="s">
        <v>91</v>
      </c>
      <c r="C89" s="423" t="s">
        <v>146</v>
      </c>
      <c r="D89" s="424"/>
      <c r="E89" s="424"/>
      <c r="F89" s="424"/>
      <c r="G89" s="350"/>
      <c r="H89" s="115">
        <f>H67</f>
        <v>812.49</v>
      </c>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row>
    <row r="90" spans="1:1026" s="142" customFormat="1" ht="15" customHeight="1">
      <c r="A90" s="141"/>
      <c r="B90" s="61" t="s">
        <v>92</v>
      </c>
      <c r="C90" s="425" t="s">
        <v>87</v>
      </c>
      <c r="D90" s="424"/>
      <c r="E90" s="424"/>
      <c r="F90" s="424"/>
      <c r="G90" s="350"/>
      <c r="H90" s="115">
        <f>H83</f>
        <v>76.38</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row>
    <row r="91" spans="1:1026" s="43" customFormat="1" ht="28.5" customHeight="1" thickBot="1">
      <c r="A91" s="42"/>
      <c r="B91" s="415" t="s">
        <v>95</v>
      </c>
      <c r="C91" s="426"/>
      <c r="D91" s="426"/>
      <c r="E91" s="426"/>
      <c r="F91" s="426"/>
      <c r="G91" s="417"/>
      <c r="H91" s="116">
        <f>SUM(H88:H90)</f>
        <v>1231.8247757749782</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427" t="s">
        <v>54</v>
      </c>
      <c r="C93" s="428"/>
      <c r="D93" s="428" t="s">
        <v>97</v>
      </c>
      <c r="E93" s="428"/>
      <c r="F93" s="428"/>
      <c r="G93" s="429"/>
      <c r="H93" s="430"/>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21" t="s">
        <v>74</v>
      </c>
      <c r="D94" s="322"/>
      <c r="E94" s="322"/>
      <c r="F94" s="322"/>
      <c r="G94" s="323"/>
      <c r="H94" s="85" t="s">
        <v>76</v>
      </c>
      <c r="I94" s="9"/>
    </row>
    <row r="95" spans="1:1026" ht="15" customHeight="1">
      <c r="B95" s="19" t="s">
        <v>9</v>
      </c>
      <c r="C95" s="324" t="s">
        <v>62</v>
      </c>
      <c r="D95" s="325"/>
      <c r="E95" s="325"/>
      <c r="F95" s="325"/>
      <c r="G95" s="326"/>
      <c r="H95" s="62">
        <f>ROUND((H46/12)+(H51/12)+(H46/12/12)+(H52/12),2)*0.05</f>
        <v>11.0105</v>
      </c>
      <c r="I95" s="9"/>
    </row>
    <row r="96" spans="1:1026" ht="15" customHeight="1">
      <c r="B96" s="19" t="s">
        <v>11</v>
      </c>
      <c r="C96" s="324" t="s">
        <v>63</v>
      </c>
      <c r="D96" s="325"/>
      <c r="E96" s="325"/>
      <c r="F96" s="325"/>
      <c r="G96" s="326"/>
      <c r="H96" s="62">
        <f>H95*F66</f>
        <v>0.88084000000000007</v>
      </c>
      <c r="I96" s="9"/>
    </row>
    <row r="97" spans="1:1026" ht="15" customHeight="1">
      <c r="B97" s="19" t="s">
        <v>13</v>
      </c>
      <c r="C97" s="324" t="s">
        <v>64</v>
      </c>
      <c r="D97" s="325"/>
      <c r="E97" s="325"/>
      <c r="F97" s="325"/>
      <c r="G97" s="326"/>
      <c r="H97" s="62">
        <f>ROUND((((H46*0.08)*0.5)*0.06),2)</f>
        <v>5.3</v>
      </c>
      <c r="I97" s="9"/>
    </row>
    <row r="98" spans="1:1026" ht="15" customHeight="1">
      <c r="B98" s="19" t="s">
        <v>14</v>
      </c>
      <c r="C98" s="324" t="s">
        <v>65</v>
      </c>
      <c r="D98" s="325"/>
      <c r="E98" s="325"/>
      <c r="F98" s="325"/>
      <c r="G98" s="326"/>
      <c r="H98" s="62">
        <f>ROUND(((H46/30)*7)/H13*0.9,2)</f>
        <v>23.18</v>
      </c>
      <c r="I98" s="160"/>
    </row>
    <row r="99" spans="1:1026" ht="15" customHeight="1">
      <c r="B99" s="19" t="s">
        <v>38</v>
      </c>
      <c r="C99" s="324" t="s">
        <v>98</v>
      </c>
      <c r="D99" s="325"/>
      <c r="E99" s="325"/>
      <c r="F99" s="325"/>
      <c r="G99" s="326"/>
      <c r="H99" s="159">
        <f>ROUND(H98*F67,2)</f>
        <v>8.5299999999999994</v>
      </c>
      <c r="I99" s="9"/>
    </row>
    <row r="100" spans="1:1026" ht="15" customHeight="1">
      <c r="B100" s="19" t="s">
        <v>14</v>
      </c>
      <c r="C100" s="324" t="s">
        <v>66</v>
      </c>
      <c r="D100" s="325"/>
      <c r="E100" s="325"/>
      <c r="F100" s="325"/>
      <c r="G100" s="326"/>
      <c r="H100" s="62">
        <f>ROUND(0.08*0.5*(H46+H51+H52+H106)*0.9,2)</f>
        <v>95.72</v>
      </c>
      <c r="I100" s="9"/>
    </row>
    <row r="101" spans="1:1026" s="51" customFormat="1" ht="28.5" customHeight="1" thickBot="1">
      <c r="A101" s="47"/>
      <c r="B101" s="415" t="s">
        <v>99</v>
      </c>
      <c r="C101" s="416"/>
      <c r="D101" s="416"/>
      <c r="E101" s="417"/>
      <c r="F101" s="418"/>
      <c r="G101" s="417"/>
      <c r="H101" s="116">
        <f>SUM(H95:H100)</f>
        <v>144.62134</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419" t="s">
        <v>101</v>
      </c>
      <c r="C103" s="420"/>
      <c r="D103" s="420" t="s">
        <v>103</v>
      </c>
      <c r="E103" s="420"/>
      <c r="F103" s="420"/>
      <c r="G103" s="421"/>
      <c r="H103" s="422"/>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397" t="s">
        <v>55</v>
      </c>
      <c r="C104" s="398"/>
      <c r="D104" s="407" t="s">
        <v>104</v>
      </c>
      <c r="E104" s="407"/>
      <c r="F104" s="398"/>
      <c r="G104" s="398"/>
      <c r="H104" s="408"/>
      <c r="I104" s="67" t="s">
        <v>110</v>
      </c>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27" t="s">
        <v>74</v>
      </c>
      <c r="D105" s="328"/>
      <c r="E105" s="328"/>
      <c r="F105" s="328"/>
      <c r="G105" s="329"/>
      <c r="H105" s="54" t="s">
        <v>76</v>
      </c>
      <c r="I105"/>
    </row>
    <row r="106" spans="1:1026" s="9" customFormat="1" ht="14.25" customHeight="1">
      <c r="A106" s="8"/>
      <c r="B106" s="19" t="s">
        <v>9</v>
      </c>
      <c r="C106" s="324" t="s">
        <v>106</v>
      </c>
      <c r="D106" s="325"/>
      <c r="E106" s="339"/>
      <c r="F106" s="340">
        <v>9.0749999999999997E-2</v>
      </c>
      <c r="G106" s="341"/>
      <c r="H106" s="293">
        <f>ROUND(H46*F106,2)</f>
        <v>200.36</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4.25" customHeight="1">
      <c r="A107" s="8"/>
      <c r="B107" s="19" t="s">
        <v>11</v>
      </c>
      <c r="C107" s="190" t="s">
        <v>102</v>
      </c>
      <c r="D107" s="191"/>
      <c r="E107" s="191"/>
      <c r="F107" s="191"/>
      <c r="G107" s="192"/>
      <c r="H107" s="117">
        <f>(((H46)/30)*2.96)/12</f>
        <v>18.153184820777778</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4.25" customHeight="1">
      <c r="A108" s="8"/>
      <c r="B108" s="19" t="s">
        <v>13</v>
      </c>
      <c r="C108" s="190" t="s">
        <v>107</v>
      </c>
      <c r="D108" s="191"/>
      <c r="E108" s="191"/>
      <c r="F108" s="191"/>
      <c r="G108" s="192"/>
      <c r="H108" s="117">
        <f>IF(I108="S",((((5/30)*(H46))/12)*0.015),IF(I108="N",0,"INFORME S ou N"))</f>
        <v>0.45996245322916662</v>
      </c>
      <c r="I108" s="68" t="s">
        <v>61</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4.25" customHeight="1">
      <c r="A109" s="8"/>
      <c r="B109" s="19" t="s">
        <v>14</v>
      </c>
      <c r="C109" s="190" t="s">
        <v>108</v>
      </c>
      <c r="D109" s="191"/>
      <c r="E109" s="191"/>
      <c r="F109" s="191"/>
      <c r="G109" s="192"/>
      <c r="H109" s="117">
        <f>ROUND((((15/30)*H46)/12)*0.0078,2)</f>
        <v>0.72</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4.25" customHeight="1">
      <c r="A110" s="8"/>
      <c r="B110" s="19" t="s">
        <v>38</v>
      </c>
      <c r="C110" s="190" t="s">
        <v>109</v>
      </c>
      <c r="D110" s="191"/>
      <c r="E110" s="191"/>
      <c r="F110" s="191"/>
      <c r="G110" s="192"/>
      <c r="H110" s="117">
        <f>IF(I110="S",(((1+1/3)*(4/12))*(H46))/12*0.02,IF(I110="N",0,"INFORME S ou N"))</f>
        <v>1.6354220559259258</v>
      </c>
      <c r="I110" s="68" t="s">
        <v>61</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40" customFormat="1" ht="14.25" customHeight="1">
      <c r="A111" s="137"/>
      <c r="B111" s="138" t="s">
        <v>40</v>
      </c>
      <c r="C111" s="409" t="s">
        <v>167</v>
      </c>
      <c r="D111" s="410"/>
      <c r="E111" s="410"/>
      <c r="F111" s="410"/>
      <c r="G111" s="411"/>
      <c r="H111" s="139">
        <f>(((H46)/30))*5/12</f>
        <v>30.664163548611114</v>
      </c>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c r="MR111" s="137"/>
      <c r="MS111" s="137"/>
      <c r="MT111" s="137"/>
      <c r="MU111" s="137"/>
      <c r="MV111" s="137"/>
      <c r="MW111" s="137"/>
      <c r="MX111" s="137"/>
      <c r="MY111" s="137"/>
      <c r="MZ111" s="137"/>
      <c r="NA111" s="137"/>
      <c r="NB111" s="137"/>
      <c r="NC111" s="137"/>
      <c r="ND111" s="137"/>
      <c r="NE111" s="137"/>
      <c r="NF111" s="137"/>
      <c r="NG111" s="137"/>
      <c r="NH111" s="137"/>
      <c r="NI111" s="137"/>
      <c r="NJ111" s="137"/>
      <c r="NK111" s="137"/>
      <c r="NL111" s="137"/>
      <c r="NM111" s="137"/>
      <c r="NN111" s="137"/>
      <c r="NO111" s="137"/>
      <c r="NP111" s="137"/>
      <c r="NQ111" s="137"/>
      <c r="NR111" s="137"/>
      <c r="NS111" s="137"/>
      <c r="NT111" s="137"/>
      <c r="NU111" s="137"/>
      <c r="NV111" s="137"/>
      <c r="NW111" s="137"/>
      <c r="NX111" s="137"/>
      <c r="NY111" s="137"/>
      <c r="NZ111" s="137"/>
      <c r="OA111" s="137"/>
      <c r="OB111" s="137"/>
      <c r="OC111" s="137"/>
      <c r="OD111" s="137"/>
      <c r="OE111" s="137"/>
      <c r="OF111" s="137"/>
      <c r="OG111" s="137"/>
      <c r="OH111" s="137"/>
      <c r="OI111" s="137"/>
      <c r="OJ111" s="137"/>
      <c r="OK111" s="137"/>
      <c r="OL111" s="137"/>
      <c r="OM111" s="137"/>
      <c r="ON111" s="137"/>
      <c r="OO111" s="137"/>
      <c r="OP111" s="137"/>
      <c r="OQ111" s="137"/>
      <c r="OR111" s="137"/>
      <c r="OS111" s="137"/>
      <c r="OT111" s="137"/>
      <c r="OU111" s="137"/>
      <c r="OV111" s="137"/>
      <c r="OW111" s="137"/>
      <c r="OX111" s="137"/>
      <c r="OY111" s="137"/>
      <c r="OZ111" s="137"/>
      <c r="PA111" s="137"/>
      <c r="PB111" s="137"/>
      <c r="PC111" s="137"/>
      <c r="PD111" s="137"/>
      <c r="PE111" s="137"/>
      <c r="PF111" s="137"/>
      <c r="PG111" s="137"/>
      <c r="PH111" s="137"/>
      <c r="PI111" s="137"/>
      <c r="PJ111" s="137"/>
      <c r="PK111" s="137"/>
      <c r="PL111" s="137"/>
      <c r="PM111" s="137"/>
      <c r="PN111" s="137"/>
      <c r="PO111" s="137"/>
      <c r="PP111" s="137"/>
      <c r="PQ111" s="137"/>
      <c r="PR111" s="137"/>
      <c r="PS111" s="137"/>
      <c r="PT111" s="137"/>
      <c r="PU111" s="137"/>
      <c r="PV111" s="137"/>
      <c r="PW111" s="137"/>
      <c r="PX111" s="137"/>
      <c r="PY111" s="137"/>
      <c r="PZ111" s="137"/>
      <c r="QA111" s="137"/>
      <c r="QB111" s="137"/>
      <c r="QC111" s="137"/>
      <c r="QD111" s="137"/>
      <c r="QE111" s="137"/>
      <c r="QF111" s="137"/>
      <c r="QG111" s="137"/>
      <c r="QH111" s="137"/>
      <c r="QI111" s="137"/>
      <c r="QJ111" s="137"/>
      <c r="QK111" s="137"/>
      <c r="QL111" s="137"/>
      <c r="QM111" s="137"/>
      <c r="QN111" s="137"/>
      <c r="QO111" s="137"/>
      <c r="QP111" s="137"/>
      <c r="QQ111" s="137"/>
      <c r="QR111" s="137"/>
      <c r="QS111" s="137"/>
      <c r="QT111" s="137"/>
      <c r="QU111" s="137"/>
      <c r="QV111" s="137"/>
      <c r="QW111" s="137"/>
      <c r="QX111" s="137"/>
      <c r="QY111" s="137"/>
      <c r="QZ111" s="137"/>
      <c r="RA111" s="137"/>
      <c r="RB111" s="137"/>
      <c r="RC111" s="137"/>
      <c r="RD111" s="137"/>
      <c r="RE111" s="137"/>
      <c r="RF111" s="137"/>
      <c r="RG111" s="137"/>
      <c r="RH111" s="137"/>
      <c r="RI111" s="137"/>
      <c r="RJ111" s="137"/>
      <c r="RK111" s="137"/>
      <c r="RL111" s="137"/>
      <c r="RM111" s="137"/>
      <c r="RN111" s="137"/>
      <c r="RO111" s="137"/>
      <c r="RP111" s="137"/>
      <c r="RQ111" s="137"/>
      <c r="RR111" s="137"/>
      <c r="RS111" s="137"/>
      <c r="RT111" s="137"/>
      <c r="RU111" s="137"/>
      <c r="RV111" s="137"/>
      <c r="RW111" s="137"/>
      <c r="RX111" s="137"/>
      <c r="RY111" s="137"/>
      <c r="RZ111" s="137"/>
      <c r="SA111" s="137"/>
      <c r="SB111" s="137"/>
      <c r="SC111" s="137"/>
      <c r="SD111" s="137"/>
      <c r="SE111" s="137"/>
      <c r="SF111" s="137"/>
      <c r="SG111" s="137"/>
      <c r="SH111" s="137"/>
      <c r="SI111" s="137"/>
      <c r="SJ111" s="137"/>
      <c r="SK111" s="137"/>
      <c r="SL111" s="137"/>
      <c r="SM111" s="137"/>
      <c r="SN111" s="137"/>
      <c r="SO111" s="137"/>
      <c r="SP111" s="137"/>
      <c r="SQ111" s="137"/>
      <c r="SR111" s="137"/>
      <c r="SS111" s="137"/>
      <c r="ST111" s="137"/>
      <c r="SU111" s="137"/>
      <c r="SV111" s="137"/>
      <c r="SW111" s="137"/>
      <c r="SX111" s="137"/>
      <c r="SY111" s="137"/>
      <c r="SZ111" s="137"/>
      <c r="TA111" s="137"/>
      <c r="TB111" s="137"/>
      <c r="TC111" s="137"/>
      <c r="TD111" s="137"/>
      <c r="TE111" s="137"/>
      <c r="TF111" s="137"/>
      <c r="TG111" s="137"/>
      <c r="TH111" s="137"/>
      <c r="TI111" s="137"/>
      <c r="TJ111" s="137"/>
      <c r="TK111" s="137"/>
      <c r="TL111" s="137"/>
      <c r="TM111" s="137"/>
      <c r="TN111" s="137"/>
      <c r="TO111" s="137"/>
      <c r="TP111" s="137"/>
      <c r="TQ111" s="137"/>
      <c r="TR111" s="137"/>
      <c r="TS111" s="137"/>
      <c r="TT111" s="137"/>
      <c r="TU111" s="137"/>
      <c r="TV111" s="137"/>
      <c r="TW111" s="137"/>
      <c r="TX111" s="137"/>
      <c r="TY111" s="137"/>
      <c r="TZ111" s="137"/>
      <c r="UA111" s="137"/>
      <c r="UB111" s="137"/>
      <c r="UC111" s="137"/>
      <c r="UD111" s="137"/>
      <c r="UE111" s="137"/>
      <c r="UF111" s="137"/>
      <c r="UG111" s="137"/>
      <c r="UH111" s="137"/>
      <c r="UI111" s="137"/>
      <c r="UJ111" s="137"/>
      <c r="UK111" s="137"/>
      <c r="UL111" s="137"/>
      <c r="UM111" s="137"/>
      <c r="UN111" s="137"/>
      <c r="UO111" s="137"/>
      <c r="UP111" s="137"/>
      <c r="UQ111" s="137"/>
      <c r="UR111" s="137"/>
      <c r="US111" s="137"/>
      <c r="UT111" s="137"/>
      <c r="UU111" s="137"/>
      <c r="UV111" s="137"/>
      <c r="UW111" s="137"/>
      <c r="UX111" s="137"/>
      <c r="UY111" s="137"/>
      <c r="UZ111" s="137"/>
      <c r="VA111" s="137"/>
      <c r="VB111" s="137"/>
      <c r="VC111" s="137"/>
      <c r="VD111" s="137"/>
      <c r="VE111" s="137"/>
      <c r="VF111" s="137"/>
      <c r="VG111" s="137"/>
      <c r="VH111" s="137"/>
      <c r="VI111" s="137"/>
      <c r="VJ111" s="137"/>
      <c r="VK111" s="137"/>
      <c r="VL111" s="137"/>
      <c r="VM111" s="137"/>
      <c r="VN111" s="137"/>
      <c r="VO111" s="137"/>
      <c r="VP111" s="137"/>
      <c r="VQ111" s="137"/>
      <c r="VR111" s="137"/>
      <c r="VS111" s="137"/>
      <c r="VT111" s="137"/>
      <c r="VU111" s="137"/>
      <c r="VV111" s="137"/>
      <c r="VW111" s="137"/>
      <c r="VX111" s="137"/>
      <c r="VY111" s="137"/>
      <c r="VZ111" s="137"/>
      <c r="WA111" s="137"/>
      <c r="WB111" s="137"/>
      <c r="WC111" s="137"/>
      <c r="WD111" s="137"/>
      <c r="WE111" s="137"/>
      <c r="WF111" s="137"/>
      <c r="WG111" s="137"/>
      <c r="WH111" s="137"/>
      <c r="WI111" s="137"/>
      <c r="WJ111" s="137"/>
      <c r="WK111" s="137"/>
      <c r="WL111" s="137"/>
      <c r="WM111" s="137"/>
      <c r="WN111" s="137"/>
      <c r="WO111" s="137"/>
      <c r="WP111" s="137"/>
      <c r="WQ111" s="137"/>
      <c r="WR111" s="137"/>
      <c r="WS111" s="137"/>
      <c r="WT111" s="137"/>
      <c r="WU111" s="137"/>
      <c r="WV111" s="137"/>
      <c r="WW111" s="137"/>
      <c r="WX111" s="137"/>
      <c r="WY111" s="137"/>
      <c r="WZ111" s="137"/>
      <c r="XA111" s="137"/>
      <c r="XB111" s="137"/>
      <c r="XC111" s="137"/>
      <c r="XD111" s="137"/>
      <c r="XE111" s="137"/>
      <c r="XF111" s="137"/>
      <c r="XG111" s="137"/>
      <c r="XH111" s="137"/>
      <c r="XI111" s="137"/>
      <c r="XJ111" s="137"/>
      <c r="XK111" s="137"/>
      <c r="XL111" s="137"/>
      <c r="XM111" s="137"/>
      <c r="XN111" s="137"/>
      <c r="XO111" s="137"/>
      <c r="XP111" s="137"/>
      <c r="XQ111" s="137"/>
      <c r="XR111" s="137"/>
      <c r="XS111" s="137"/>
      <c r="XT111" s="137"/>
      <c r="XU111" s="137"/>
      <c r="XV111" s="137"/>
      <c r="XW111" s="137"/>
      <c r="XX111" s="137"/>
      <c r="XY111" s="137"/>
      <c r="XZ111" s="137"/>
      <c r="YA111" s="137"/>
      <c r="YB111" s="137"/>
      <c r="YC111" s="137"/>
      <c r="YD111" s="137"/>
      <c r="YE111" s="137"/>
      <c r="YF111" s="137"/>
      <c r="YG111" s="137"/>
      <c r="YH111" s="137"/>
      <c r="YI111" s="137"/>
      <c r="YJ111" s="137"/>
      <c r="YK111" s="137"/>
      <c r="YL111" s="137"/>
      <c r="YM111" s="137"/>
      <c r="YN111" s="137"/>
      <c r="YO111" s="137"/>
      <c r="YP111" s="137"/>
      <c r="YQ111" s="137"/>
      <c r="YR111" s="137"/>
      <c r="YS111" s="137"/>
      <c r="YT111" s="137"/>
      <c r="YU111" s="137"/>
      <c r="YV111" s="137"/>
      <c r="YW111" s="137"/>
      <c r="YX111" s="137"/>
      <c r="YY111" s="137"/>
      <c r="YZ111" s="137"/>
      <c r="ZA111" s="137"/>
      <c r="ZB111" s="137"/>
      <c r="ZC111" s="137"/>
      <c r="ZD111" s="137"/>
      <c r="ZE111" s="137"/>
      <c r="ZF111" s="137"/>
      <c r="ZG111" s="137"/>
      <c r="ZH111" s="137"/>
      <c r="ZI111" s="137"/>
      <c r="ZJ111" s="137"/>
      <c r="ZK111" s="137"/>
      <c r="ZL111" s="137"/>
      <c r="ZM111" s="137"/>
      <c r="ZN111" s="137"/>
      <c r="ZO111" s="137"/>
      <c r="ZP111" s="137"/>
      <c r="ZQ111" s="137"/>
      <c r="ZR111" s="137"/>
      <c r="ZS111" s="137"/>
      <c r="ZT111" s="137"/>
      <c r="ZU111" s="137"/>
      <c r="ZV111" s="137"/>
      <c r="ZW111" s="137"/>
      <c r="ZX111" s="137"/>
      <c r="ZY111" s="137"/>
      <c r="ZZ111" s="137"/>
      <c r="AAA111" s="137"/>
      <c r="AAB111" s="137"/>
      <c r="AAC111" s="137"/>
      <c r="AAD111" s="137"/>
      <c r="AAE111" s="137"/>
      <c r="AAF111" s="137"/>
      <c r="AAG111" s="137"/>
      <c r="AAH111" s="137"/>
      <c r="AAI111" s="137"/>
      <c r="AAJ111" s="137"/>
      <c r="AAK111" s="137"/>
      <c r="AAL111" s="137"/>
      <c r="AAM111" s="137"/>
      <c r="AAN111" s="137"/>
      <c r="AAO111" s="137"/>
      <c r="AAP111" s="137"/>
      <c r="AAQ111" s="137"/>
      <c r="AAR111" s="137"/>
      <c r="AAS111" s="137"/>
      <c r="AAT111" s="137"/>
      <c r="AAU111" s="137"/>
      <c r="AAV111" s="137"/>
      <c r="AAW111" s="137"/>
      <c r="AAX111" s="137"/>
      <c r="AAY111" s="137"/>
      <c r="AAZ111" s="137"/>
      <c r="ABA111" s="137"/>
      <c r="ABB111" s="137"/>
      <c r="ABC111" s="137"/>
      <c r="ABD111" s="137"/>
      <c r="ABE111" s="137"/>
      <c r="ABF111" s="137"/>
      <c r="ABG111" s="137"/>
      <c r="ABH111" s="137"/>
      <c r="ABI111" s="137"/>
      <c r="ABJ111" s="137"/>
      <c r="ABK111" s="137"/>
      <c r="ABL111" s="137"/>
      <c r="ABM111" s="137"/>
      <c r="ABN111" s="137"/>
      <c r="ABO111" s="137"/>
      <c r="ABP111" s="137"/>
      <c r="ABQ111" s="137"/>
      <c r="ABR111" s="137"/>
      <c r="ABS111" s="137"/>
      <c r="ABT111" s="137"/>
      <c r="ABU111" s="137"/>
      <c r="ABV111" s="137"/>
      <c r="ABW111" s="137"/>
      <c r="ABX111" s="137"/>
      <c r="ABY111" s="137"/>
      <c r="ABZ111" s="137"/>
      <c r="ACA111" s="137"/>
      <c r="ACB111" s="137"/>
      <c r="ACC111" s="137"/>
      <c r="ACD111" s="137"/>
      <c r="ACE111" s="137"/>
      <c r="ACF111" s="137"/>
      <c r="ACG111" s="137"/>
      <c r="ACH111" s="137"/>
      <c r="ACI111" s="137"/>
      <c r="ACJ111" s="137"/>
      <c r="ACK111" s="137"/>
      <c r="ACL111" s="137"/>
      <c r="ACM111" s="137"/>
      <c r="ACN111" s="137"/>
      <c r="ACO111" s="137"/>
      <c r="ACP111" s="137"/>
      <c r="ACQ111" s="137"/>
      <c r="ACR111" s="137"/>
      <c r="ACS111" s="137"/>
      <c r="ACT111" s="137"/>
      <c r="ACU111" s="137"/>
      <c r="ACV111" s="137"/>
      <c r="ACW111" s="137"/>
      <c r="ACX111" s="137"/>
      <c r="ACY111" s="137"/>
      <c r="ACZ111" s="137"/>
      <c r="ADA111" s="137"/>
      <c r="ADB111" s="137"/>
      <c r="ADC111" s="137"/>
      <c r="ADD111" s="137"/>
      <c r="ADE111" s="137"/>
      <c r="ADF111" s="137"/>
      <c r="ADG111" s="137"/>
      <c r="ADH111" s="137"/>
      <c r="ADI111" s="137"/>
      <c r="ADJ111" s="137"/>
      <c r="ADK111" s="137"/>
      <c r="ADL111" s="137"/>
      <c r="ADM111" s="137"/>
      <c r="ADN111" s="137"/>
      <c r="ADO111" s="137"/>
      <c r="ADP111" s="137"/>
      <c r="ADQ111" s="137"/>
      <c r="ADR111" s="137"/>
      <c r="ADS111" s="137"/>
      <c r="ADT111" s="137"/>
      <c r="ADU111" s="137"/>
      <c r="ADV111" s="137"/>
      <c r="ADW111" s="137"/>
      <c r="ADX111" s="137"/>
      <c r="ADY111" s="137"/>
      <c r="ADZ111" s="137"/>
      <c r="AEA111" s="137"/>
      <c r="AEB111" s="137"/>
      <c r="AEC111" s="137"/>
      <c r="AED111" s="137"/>
      <c r="AEE111" s="137"/>
      <c r="AEF111" s="137"/>
      <c r="AEG111" s="137"/>
      <c r="AEH111" s="137"/>
      <c r="AEI111" s="137"/>
      <c r="AEJ111" s="137"/>
      <c r="AEK111" s="137"/>
      <c r="AEL111" s="137"/>
      <c r="AEM111" s="137"/>
      <c r="AEN111" s="137"/>
      <c r="AEO111" s="137"/>
      <c r="AEP111" s="137"/>
      <c r="AEQ111" s="137"/>
      <c r="AER111" s="137"/>
      <c r="AES111" s="137"/>
      <c r="AET111" s="137"/>
      <c r="AEU111" s="137"/>
      <c r="AEV111" s="137"/>
      <c r="AEW111" s="137"/>
      <c r="AEX111" s="137"/>
      <c r="AEY111" s="137"/>
      <c r="AEZ111" s="137"/>
      <c r="AFA111" s="137"/>
      <c r="AFB111" s="137"/>
      <c r="AFC111" s="137"/>
      <c r="AFD111" s="137"/>
      <c r="AFE111" s="137"/>
      <c r="AFF111" s="137"/>
      <c r="AFG111" s="137"/>
      <c r="AFH111" s="137"/>
      <c r="AFI111" s="137"/>
      <c r="AFJ111" s="137"/>
      <c r="AFK111" s="137"/>
      <c r="AFL111" s="137"/>
      <c r="AFM111" s="137"/>
      <c r="AFN111" s="137"/>
      <c r="AFO111" s="137"/>
      <c r="AFP111" s="137"/>
      <c r="AFQ111" s="137"/>
      <c r="AFR111" s="137"/>
      <c r="AFS111" s="137"/>
      <c r="AFT111" s="137"/>
      <c r="AFU111" s="137"/>
      <c r="AFV111" s="137"/>
      <c r="AFW111" s="137"/>
      <c r="AFX111" s="137"/>
      <c r="AFY111" s="137"/>
      <c r="AFZ111" s="137"/>
      <c r="AGA111" s="137"/>
      <c r="AGB111" s="137"/>
      <c r="AGC111" s="137"/>
      <c r="AGD111" s="137"/>
      <c r="AGE111" s="137"/>
      <c r="AGF111" s="137"/>
      <c r="AGG111" s="137"/>
      <c r="AGH111" s="137"/>
      <c r="AGI111" s="137"/>
      <c r="AGJ111" s="137"/>
      <c r="AGK111" s="137"/>
      <c r="AGL111" s="137"/>
      <c r="AGM111" s="137"/>
      <c r="AGN111" s="137"/>
      <c r="AGO111" s="137"/>
      <c r="AGP111" s="137"/>
      <c r="AGQ111" s="137"/>
      <c r="AGR111" s="137"/>
      <c r="AGS111" s="137"/>
      <c r="AGT111" s="137"/>
      <c r="AGU111" s="137"/>
      <c r="AGV111" s="137"/>
      <c r="AGW111" s="137"/>
      <c r="AGX111" s="137"/>
      <c r="AGY111" s="137"/>
      <c r="AGZ111" s="137"/>
      <c r="AHA111" s="137"/>
      <c r="AHB111" s="137"/>
      <c r="AHC111" s="137"/>
      <c r="AHD111" s="137"/>
      <c r="AHE111" s="137"/>
      <c r="AHF111" s="137"/>
      <c r="AHG111" s="137"/>
      <c r="AHH111" s="137"/>
      <c r="AHI111" s="137"/>
      <c r="AHJ111" s="137"/>
      <c r="AHK111" s="137"/>
      <c r="AHL111" s="137"/>
      <c r="AHM111" s="137"/>
      <c r="AHN111" s="137"/>
      <c r="AHO111" s="137"/>
      <c r="AHP111" s="137"/>
      <c r="AHQ111" s="137"/>
      <c r="AHR111" s="137"/>
      <c r="AHS111" s="137"/>
      <c r="AHT111" s="137"/>
      <c r="AHU111" s="137"/>
      <c r="AHV111" s="137"/>
      <c r="AHW111" s="137"/>
      <c r="AHX111" s="137"/>
      <c r="AHY111" s="137"/>
      <c r="AHZ111" s="137"/>
      <c r="AIA111" s="137"/>
      <c r="AIB111" s="137"/>
      <c r="AIC111" s="137"/>
      <c r="AID111" s="137"/>
      <c r="AIE111" s="137"/>
      <c r="AIF111" s="137"/>
      <c r="AIG111" s="137"/>
      <c r="AIH111" s="137"/>
      <c r="AII111" s="137"/>
      <c r="AIJ111" s="137"/>
      <c r="AIK111" s="137"/>
      <c r="AIL111" s="137"/>
      <c r="AIM111" s="137"/>
      <c r="AIN111" s="137"/>
      <c r="AIO111" s="137"/>
      <c r="AIP111" s="137"/>
      <c r="AIQ111" s="137"/>
      <c r="AIR111" s="137"/>
      <c r="AIS111" s="137"/>
      <c r="AIT111" s="137"/>
      <c r="AIU111" s="137"/>
      <c r="AIV111" s="137"/>
      <c r="AIW111" s="137"/>
      <c r="AIX111" s="137"/>
      <c r="AIY111" s="137"/>
      <c r="AIZ111" s="137"/>
      <c r="AJA111" s="137"/>
      <c r="AJB111" s="137"/>
      <c r="AJC111" s="137"/>
      <c r="AJD111" s="137"/>
      <c r="AJE111" s="137"/>
      <c r="AJF111" s="137"/>
      <c r="AJG111" s="137"/>
      <c r="AJH111" s="137"/>
      <c r="AJI111" s="137"/>
      <c r="AJJ111" s="137"/>
      <c r="AJK111" s="137"/>
      <c r="AJL111" s="137"/>
      <c r="AJM111" s="137"/>
      <c r="AJN111" s="137"/>
      <c r="AJO111" s="137"/>
      <c r="AJP111" s="137"/>
      <c r="AJQ111" s="137"/>
      <c r="AJR111" s="137"/>
      <c r="AJS111" s="137"/>
      <c r="AJT111" s="137"/>
      <c r="AJU111" s="137"/>
      <c r="AJV111" s="137"/>
      <c r="AJW111" s="137"/>
      <c r="AJX111" s="137"/>
      <c r="AJY111" s="137"/>
      <c r="AJZ111" s="137"/>
      <c r="AKA111" s="137"/>
      <c r="AKB111" s="137"/>
      <c r="AKC111" s="137"/>
      <c r="AKD111" s="137"/>
      <c r="AKE111" s="137"/>
      <c r="AKF111" s="137"/>
      <c r="AKG111" s="137"/>
      <c r="AKH111" s="137"/>
      <c r="AKI111" s="137"/>
      <c r="AKJ111" s="137"/>
      <c r="AKK111" s="137"/>
      <c r="AKL111" s="137"/>
      <c r="AKM111" s="137"/>
      <c r="AKN111" s="137"/>
      <c r="AKO111" s="137"/>
      <c r="AKP111" s="137"/>
      <c r="AKQ111" s="137"/>
      <c r="AKR111" s="137"/>
      <c r="AKS111" s="137"/>
      <c r="AKT111" s="137"/>
      <c r="AKU111" s="137"/>
      <c r="AKV111" s="137"/>
      <c r="AKW111" s="137"/>
      <c r="AKX111" s="137"/>
      <c r="AKY111" s="137"/>
      <c r="AKZ111" s="137"/>
      <c r="ALA111" s="137"/>
      <c r="ALB111" s="137"/>
      <c r="ALC111" s="137"/>
      <c r="ALD111" s="137"/>
      <c r="ALE111" s="137"/>
      <c r="ALF111" s="137"/>
      <c r="ALG111" s="137"/>
      <c r="ALH111" s="137"/>
      <c r="ALI111" s="137"/>
      <c r="ALJ111" s="137"/>
      <c r="ALK111" s="137"/>
      <c r="ALL111" s="137"/>
      <c r="ALM111" s="137"/>
      <c r="ALN111" s="137"/>
      <c r="ALO111" s="137"/>
      <c r="ALP111" s="137"/>
      <c r="ALQ111" s="137"/>
      <c r="ALR111" s="137"/>
      <c r="ALS111" s="137"/>
      <c r="ALT111" s="137"/>
      <c r="ALU111" s="137"/>
      <c r="ALV111" s="137"/>
      <c r="ALW111" s="137"/>
      <c r="ALX111" s="137"/>
      <c r="ALY111" s="137"/>
      <c r="ALZ111" s="137"/>
      <c r="AMA111" s="137"/>
      <c r="AMB111" s="137"/>
      <c r="AMC111" s="137"/>
      <c r="AMD111" s="137"/>
      <c r="AME111" s="137"/>
      <c r="AMF111" s="137"/>
      <c r="AMG111" s="137"/>
      <c r="AMH111" s="137"/>
      <c r="AMI111" s="137"/>
      <c r="AMJ111" s="137"/>
      <c r="AMK111" s="137"/>
      <c r="AML111" s="137"/>
    </row>
    <row r="112" spans="1:1026" s="140" customFormat="1" ht="14.25" customHeight="1">
      <c r="A112" s="137"/>
      <c r="B112" s="161"/>
      <c r="C112" s="219"/>
      <c r="D112" s="220"/>
      <c r="E112" s="163"/>
      <c r="F112" s="164"/>
      <c r="G112" s="165" t="s">
        <v>168</v>
      </c>
      <c r="H112" s="166">
        <f>SUM(H106:H111)</f>
        <v>251.99273287854396</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c r="MR112" s="137"/>
      <c r="MS112" s="137"/>
      <c r="MT112" s="137"/>
      <c r="MU112" s="137"/>
      <c r="MV112" s="137"/>
      <c r="MW112" s="137"/>
      <c r="MX112" s="137"/>
      <c r="MY112" s="137"/>
      <c r="MZ112" s="137"/>
      <c r="NA112" s="137"/>
      <c r="NB112" s="137"/>
      <c r="NC112" s="137"/>
      <c r="ND112" s="137"/>
      <c r="NE112" s="137"/>
      <c r="NF112" s="137"/>
      <c r="NG112" s="137"/>
      <c r="NH112" s="137"/>
      <c r="NI112" s="137"/>
      <c r="NJ112" s="137"/>
      <c r="NK112" s="137"/>
      <c r="NL112" s="137"/>
      <c r="NM112" s="137"/>
      <c r="NN112" s="137"/>
      <c r="NO112" s="137"/>
      <c r="NP112" s="137"/>
      <c r="NQ112" s="137"/>
      <c r="NR112" s="137"/>
      <c r="NS112" s="137"/>
      <c r="NT112" s="137"/>
      <c r="NU112" s="137"/>
      <c r="NV112" s="137"/>
      <c r="NW112" s="137"/>
      <c r="NX112" s="137"/>
      <c r="NY112" s="137"/>
      <c r="NZ112" s="137"/>
      <c r="OA112" s="137"/>
      <c r="OB112" s="137"/>
      <c r="OC112" s="137"/>
      <c r="OD112" s="137"/>
      <c r="OE112" s="137"/>
      <c r="OF112" s="137"/>
      <c r="OG112" s="137"/>
      <c r="OH112" s="137"/>
      <c r="OI112" s="137"/>
      <c r="OJ112" s="137"/>
      <c r="OK112" s="137"/>
      <c r="OL112" s="137"/>
      <c r="OM112" s="137"/>
      <c r="ON112" s="137"/>
      <c r="OO112" s="137"/>
      <c r="OP112" s="137"/>
      <c r="OQ112" s="137"/>
      <c r="OR112" s="137"/>
      <c r="OS112" s="137"/>
      <c r="OT112" s="137"/>
      <c r="OU112" s="137"/>
      <c r="OV112" s="137"/>
      <c r="OW112" s="137"/>
      <c r="OX112" s="137"/>
      <c r="OY112" s="137"/>
      <c r="OZ112" s="137"/>
      <c r="PA112" s="137"/>
      <c r="PB112" s="137"/>
      <c r="PC112" s="137"/>
      <c r="PD112" s="137"/>
      <c r="PE112" s="137"/>
      <c r="PF112" s="137"/>
      <c r="PG112" s="137"/>
      <c r="PH112" s="137"/>
      <c r="PI112" s="137"/>
      <c r="PJ112" s="137"/>
      <c r="PK112" s="137"/>
      <c r="PL112" s="137"/>
      <c r="PM112" s="137"/>
      <c r="PN112" s="137"/>
      <c r="PO112" s="137"/>
      <c r="PP112" s="137"/>
      <c r="PQ112" s="137"/>
      <c r="PR112" s="137"/>
      <c r="PS112" s="137"/>
      <c r="PT112" s="137"/>
      <c r="PU112" s="137"/>
      <c r="PV112" s="137"/>
      <c r="PW112" s="137"/>
      <c r="PX112" s="137"/>
      <c r="PY112" s="137"/>
      <c r="PZ112" s="137"/>
      <c r="QA112" s="137"/>
      <c r="QB112" s="137"/>
      <c r="QC112" s="137"/>
      <c r="QD112" s="137"/>
      <c r="QE112" s="137"/>
      <c r="QF112" s="137"/>
      <c r="QG112" s="137"/>
      <c r="QH112" s="137"/>
      <c r="QI112" s="137"/>
      <c r="QJ112" s="137"/>
      <c r="QK112" s="137"/>
      <c r="QL112" s="137"/>
      <c r="QM112" s="137"/>
      <c r="QN112" s="137"/>
      <c r="QO112" s="137"/>
      <c r="QP112" s="137"/>
      <c r="QQ112" s="137"/>
      <c r="QR112" s="137"/>
      <c r="QS112" s="137"/>
      <c r="QT112" s="137"/>
      <c r="QU112" s="137"/>
      <c r="QV112" s="137"/>
      <c r="QW112" s="137"/>
      <c r="QX112" s="137"/>
      <c r="QY112" s="137"/>
      <c r="QZ112" s="137"/>
      <c r="RA112" s="137"/>
      <c r="RB112" s="137"/>
      <c r="RC112" s="137"/>
      <c r="RD112" s="137"/>
      <c r="RE112" s="137"/>
      <c r="RF112" s="137"/>
      <c r="RG112" s="137"/>
      <c r="RH112" s="137"/>
      <c r="RI112" s="137"/>
      <c r="RJ112" s="137"/>
      <c r="RK112" s="137"/>
      <c r="RL112" s="137"/>
      <c r="RM112" s="137"/>
      <c r="RN112" s="137"/>
      <c r="RO112" s="137"/>
      <c r="RP112" s="137"/>
      <c r="RQ112" s="137"/>
      <c r="RR112" s="137"/>
      <c r="RS112" s="137"/>
      <c r="RT112" s="137"/>
      <c r="RU112" s="137"/>
      <c r="RV112" s="137"/>
      <c r="RW112" s="137"/>
      <c r="RX112" s="137"/>
      <c r="RY112" s="137"/>
      <c r="RZ112" s="137"/>
      <c r="SA112" s="137"/>
      <c r="SB112" s="137"/>
      <c r="SC112" s="137"/>
      <c r="SD112" s="137"/>
      <c r="SE112" s="137"/>
      <c r="SF112" s="137"/>
      <c r="SG112" s="137"/>
      <c r="SH112" s="137"/>
      <c r="SI112" s="137"/>
      <c r="SJ112" s="137"/>
      <c r="SK112" s="137"/>
      <c r="SL112" s="137"/>
      <c r="SM112" s="137"/>
      <c r="SN112" s="137"/>
      <c r="SO112" s="137"/>
      <c r="SP112" s="137"/>
      <c r="SQ112" s="137"/>
      <c r="SR112" s="137"/>
      <c r="SS112" s="137"/>
      <c r="ST112" s="137"/>
      <c r="SU112" s="137"/>
      <c r="SV112" s="137"/>
      <c r="SW112" s="137"/>
      <c r="SX112" s="137"/>
      <c r="SY112" s="137"/>
      <c r="SZ112" s="137"/>
      <c r="TA112" s="137"/>
      <c r="TB112" s="137"/>
      <c r="TC112" s="137"/>
      <c r="TD112" s="137"/>
      <c r="TE112" s="137"/>
      <c r="TF112" s="137"/>
      <c r="TG112" s="137"/>
      <c r="TH112" s="137"/>
      <c r="TI112" s="137"/>
      <c r="TJ112" s="137"/>
      <c r="TK112" s="137"/>
      <c r="TL112" s="137"/>
      <c r="TM112" s="137"/>
      <c r="TN112" s="137"/>
      <c r="TO112" s="137"/>
      <c r="TP112" s="137"/>
      <c r="TQ112" s="137"/>
      <c r="TR112" s="137"/>
      <c r="TS112" s="137"/>
      <c r="TT112" s="137"/>
      <c r="TU112" s="137"/>
      <c r="TV112" s="137"/>
      <c r="TW112" s="137"/>
      <c r="TX112" s="137"/>
      <c r="TY112" s="137"/>
      <c r="TZ112" s="137"/>
      <c r="UA112" s="137"/>
      <c r="UB112" s="137"/>
      <c r="UC112" s="137"/>
      <c r="UD112" s="137"/>
      <c r="UE112" s="137"/>
      <c r="UF112" s="137"/>
      <c r="UG112" s="137"/>
      <c r="UH112" s="137"/>
      <c r="UI112" s="137"/>
      <c r="UJ112" s="137"/>
      <c r="UK112" s="137"/>
      <c r="UL112" s="137"/>
      <c r="UM112" s="137"/>
      <c r="UN112" s="137"/>
      <c r="UO112" s="137"/>
      <c r="UP112" s="137"/>
      <c r="UQ112" s="137"/>
      <c r="UR112" s="137"/>
      <c r="US112" s="137"/>
      <c r="UT112" s="137"/>
      <c r="UU112" s="137"/>
      <c r="UV112" s="137"/>
      <c r="UW112" s="137"/>
      <c r="UX112" s="137"/>
      <c r="UY112" s="137"/>
      <c r="UZ112" s="137"/>
      <c r="VA112" s="137"/>
      <c r="VB112" s="137"/>
      <c r="VC112" s="137"/>
      <c r="VD112" s="137"/>
      <c r="VE112" s="137"/>
      <c r="VF112" s="137"/>
      <c r="VG112" s="137"/>
      <c r="VH112" s="137"/>
      <c r="VI112" s="137"/>
      <c r="VJ112" s="137"/>
      <c r="VK112" s="137"/>
      <c r="VL112" s="137"/>
      <c r="VM112" s="137"/>
      <c r="VN112" s="137"/>
      <c r="VO112" s="137"/>
      <c r="VP112" s="137"/>
      <c r="VQ112" s="137"/>
      <c r="VR112" s="137"/>
      <c r="VS112" s="137"/>
      <c r="VT112" s="137"/>
      <c r="VU112" s="137"/>
      <c r="VV112" s="137"/>
      <c r="VW112" s="137"/>
      <c r="VX112" s="137"/>
      <c r="VY112" s="137"/>
      <c r="VZ112" s="137"/>
      <c r="WA112" s="137"/>
      <c r="WB112" s="137"/>
      <c r="WC112" s="137"/>
      <c r="WD112" s="137"/>
      <c r="WE112" s="137"/>
      <c r="WF112" s="137"/>
      <c r="WG112" s="137"/>
      <c r="WH112" s="137"/>
      <c r="WI112" s="137"/>
      <c r="WJ112" s="137"/>
      <c r="WK112" s="137"/>
      <c r="WL112" s="137"/>
      <c r="WM112" s="137"/>
      <c r="WN112" s="137"/>
      <c r="WO112" s="137"/>
      <c r="WP112" s="137"/>
      <c r="WQ112" s="137"/>
      <c r="WR112" s="137"/>
      <c r="WS112" s="137"/>
      <c r="WT112" s="137"/>
      <c r="WU112" s="137"/>
      <c r="WV112" s="137"/>
      <c r="WW112" s="137"/>
      <c r="WX112" s="137"/>
      <c r="WY112" s="137"/>
      <c r="WZ112" s="137"/>
      <c r="XA112" s="137"/>
      <c r="XB112" s="137"/>
      <c r="XC112" s="137"/>
      <c r="XD112" s="137"/>
      <c r="XE112" s="137"/>
      <c r="XF112" s="137"/>
      <c r="XG112" s="137"/>
      <c r="XH112" s="137"/>
      <c r="XI112" s="137"/>
      <c r="XJ112" s="137"/>
      <c r="XK112" s="137"/>
      <c r="XL112" s="137"/>
      <c r="XM112" s="137"/>
      <c r="XN112" s="137"/>
      <c r="XO112" s="137"/>
      <c r="XP112" s="137"/>
      <c r="XQ112" s="137"/>
      <c r="XR112" s="137"/>
      <c r="XS112" s="137"/>
      <c r="XT112" s="137"/>
      <c r="XU112" s="137"/>
      <c r="XV112" s="137"/>
      <c r="XW112" s="137"/>
      <c r="XX112" s="137"/>
      <c r="XY112" s="137"/>
      <c r="XZ112" s="137"/>
      <c r="YA112" s="137"/>
      <c r="YB112" s="137"/>
      <c r="YC112" s="137"/>
      <c r="YD112" s="137"/>
      <c r="YE112" s="137"/>
      <c r="YF112" s="137"/>
      <c r="YG112" s="137"/>
      <c r="YH112" s="137"/>
      <c r="YI112" s="137"/>
      <c r="YJ112" s="137"/>
      <c r="YK112" s="137"/>
      <c r="YL112" s="137"/>
      <c r="YM112" s="137"/>
      <c r="YN112" s="137"/>
      <c r="YO112" s="137"/>
      <c r="YP112" s="137"/>
      <c r="YQ112" s="137"/>
      <c r="YR112" s="137"/>
      <c r="YS112" s="137"/>
      <c r="YT112" s="137"/>
      <c r="YU112" s="137"/>
      <c r="YV112" s="137"/>
      <c r="YW112" s="137"/>
      <c r="YX112" s="137"/>
      <c r="YY112" s="137"/>
      <c r="YZ112" s="137"/>
      <c r="ZA112" s="137"/>
      <c r="ZB112" s="137"/>
      <c r="ZC112" s="137"/>
      <c r="ZD112" s="137"/>
      <c r="ZE112" s="137"/>
      <c r="ZF112" s="137"/>
      <c r="ZG112" s="137"/>
      <c r="ZH112" s="137"/>
      <c r="ZI112" s="137"/>
      <c r="ZJ112" s="137"/>
      <c r="ZK112" s="137"/>
      <c r="ZL112" s="137"/>
      <c r="ZM112" s="137"/>
      <c r="ZN112" s="137"/>
      <c r="ZO112" s="137"/>
      <c r="ZP112" s="137"/>
      <c r="ZQ112" s="137"/>
      <c r="ZR112" s="137"/>
      <c r="ZS112" s="137"/>
      <c r="ZT112" s="137"/>
      <c r="ZU112" s="137"/>
      <c r="ZV112" s="137"/>
      <c r="ZW112" s="137"/>
      <c r="ZX112" s="137"/>
      <c r="ZY112" s="137"/>
      <c r="ZZ112" s="137"/>
      <c r="AAA112" s="137"/>
      <c r="AAB112" s="137"/>
      <c r="AAC112" s="137"/>
      <c r="AAD112" s="137"/>
      <c r="AAE112" s="137"/>
      <c r="AAF112" s="137"/>
      <c r="AAG112" s="137"/>
      <c r="AAH112" s="137"/>
      <c r="AAI112" s="137"/>
      <c r="AAJ112" s="137"/>
      <c r="AAK112" s="137"/>
      <c r="AAL112" s="137"/>
      <c r="AAM112" s="137"/>
      <c r="AAN112" s="137"/>
      <c r="AAO112" s="137"/>
      <c r="AAP112" s="137"/>
      <c r="AAQ112" s="137"/>
      <c r="AAR112" s="137"/>
      <c r="AAS112" s="137"/>
      <c r="AAT112" s="137"/>
      <c r="AAU112" s="137"/>
      <c r="AAV112" s="137"/>
      <c r="AAW112" s="137"/>
      <c r="AAX112" s="137"/>
      <c r="AAY112" s="137"/>
      <c r="AAZ112" s="137"/>
      <c r="ABA112" s="137"/>
      <c r="ABB112" s="137"/>
      <c r="ABC112" s="137"/>
      <c r="ABD112" s="137"/>
      <c r="ABE112" s="137"/>
      <c r="ABF112" s="137"/>
      <c r="ABG112" s="137"/>
      <c r="ABH112" s="137"/>
      <c r="ABI112" s="137"/>
      <c r="ABJ112" s="137"/>
      <c r="ABK112" s="137"/>
      <c r="ABL112" s="137"/>
      <c r="ABM112" s="137"/>
      <c r="ABN112" s="137"/>
      <c r="ABO112" s="137"/>
      <c r="ABP112" s="137"/>
      <c r="ABQ112" s="137"/>
      <c r="ABR112" s="137"/>
      <c r="ABS112" s="137"/>
      <c r="ABT112" s="137"/>
      <c r="ABU112" s="137"/>
      <c r="ABV112" s="137"/>
      <c r="ABW112" s="137"/>
      <c r="ABX112" s="137"/>
      <c r="ABY112" s="137"/>
      <c r="ABZ112" s="137"/>
      <c r="ACA112" s="137"/>
      <c r="ACB112" s="137"/>
      <c r="ACC112" s="137"/>
      <c r="ACD112" s="137"/>
      <c r="ACE112" s="137"/>
      <c r="ACF112" s="137"/>
      <c r="ACG112" s="137"/>
      <c r="ACH112" s="137"/>
      <c r="ACI112" s="137"/>
      <c r="ACJ112" s="137"/>
      <c r="ACK112" s="137"/>
      <c r="ACL112" s="137"/>
      <c r="ACM112" s="137"/>
      <c r="ACN112" s="137"/>
      <c r="ACO112" s="137"/>
      <c r="ACP112" s="137"/>
      <c r="ACQ112" s="137"/>
      <c r="ACR112" s="137"/>
      <c r="ACS112" s="137"/>
      <c r="ACT112" s="137"/>
      <c r="ACU112" s="137"/>
      <c r="ACV112" s="137"/>
      <c r="ACW112" s="137"/>
      <c r="ACX112" s="137"/>
      <c r="ACY112" s="137"/>
      <c r="ACZ112" s="137"/>
      <c r="ADA112" s="137"/>
      <c r="ADB112" s="137"/>
      <c r="ADC112" s="137"/>
      <c r="ADD112" s="137"/>
      <c r="ADE112" s="137"/>
      <c r="ADF112" s="137"/>
      <c r="ADG112" s="137"/>
      <c r="ADH112" s="137"/>
      <c r="ADI112" s="137"/>
      <c r="ADJ112" s="137"/>
      <c r="ADK112" s="137"/>
      <c r="ADL112" s="137"/>
      <c r="ADM112" s="137"/>
      <c r="ADN112" s="137"/>
      <c r="ADO112" s="137"/>
      <c r="ADP112" s="137"/>
      <c r="ADQ112" s="137"/>
      <c r="ADR112" s="137"/>
      <c r="ADS112" s="137"/>
      <c r="ADT112" s="137"/>
      <c r="ADU112" s="137"/>
      <c r="ADV112" s="137"/>
      <c r="ADW112" s="137"/>
      <c r="ADX112" s="137"/>
      <c r="ADY112" s="137"/>
      <c r="ADZ112" s="137"/>
      <c r="AEA112" s="137"/>
      <c r="AEB112" s="137"/>
      <c r="AEC112" s="137"/>
      <c r="AED112" s="137"/>
      <c r="AEE112" s="137"/>
      <c r="AEF112" s="137"/>
      <c r="AEG112" s="137"/>
      <c r="AEH112" s="137"/>
      <c r="AEI112" s="137"/>
      <c r="AEJ112" s="137"/>
      <c r="AEK112" s="137"/>
      <c r="AEL112" s="137"/>
      <c r="AEM112" s="137"/>
      <c r="AEN112" s="137"/>
      <c r="AEO112" s="137"/>
      <c r="AEP112" s="137"/>
      <c r="AEQ112" s="137"/>
      <c r="AER112" s="137"/>
      <c r="AES112" s="137"/>
      <c r="AET112" s="137"/>
      <c r="AEU112" s="137"/>
      <c r="AEV112" s="137"/>
      <c r="AEW112" s="137"/>
      <c r="AEX112" s="137"/>
      <c r="AEY112" s="137"/>
      <c r="AEZ112" s="137"/>
      <c r="AFA112" s="137"/>
      <c r="AFB112" s="137"/>
      <c r="AFC112" s="137"/>
      <c r="AFD112" s="137"/>
      <c r="AFE112" s="137"/>
      <c r="AFF112" s="137"/>
      <c r="AFG112" s="137"/>
      <c r="AFH112" s="137"/>
      <c r="AFI112" s="137"/>
      <c r="AFJ112" s="137"/>
      <c r="AFK112" s="137"/>
      <c r="AFL112" s="137"/>
      <c r="AFM112" s="137"/>
      <c r="AFN112" s="137"/>
      <c r="AFO112" s="137"/>
      <c r="AFP112" s="137"/>
      <c r="AFQ112" s="137"/>
      <c r="AFR112" s="137"/>
      <c r="AFS112" s="137"/>
      <c r="AFT112" s="137"/>
      <c r="AFU112" s="137"/>
      <c r="AFV112" s="137"/>
      <c r="AFW112" s="137"/>
      <c r="AFX112" s="137"/>
      <c r="AFY112" s="137"/>
      <c r="AFZ112" s="137"/>
      <c r="AGA112" s="137"/>
      <c r="AGB112" s="137"/>
      <c r="AGC112" s="137"/>
      <c r="AGD112" s="137"/>
      <c r="AGE112" s="137"/>
      <c r="AGF112" s="137"/>
      <c r="AGG112" s="137"/>
      <c r="AGH112" s="137"/>
      <c r="AGI112" s="137"/>
      <c r="AGJ112" s="137"/>
      <c r="AGK112" s="137"/>
      <c r="AGL112" s="137"/>
      <c r="AGM112" s="137"/>
      <c r="AGN112" s="137"/>
      <c r="AGO112" s="137"/>
      <c r="AGP112" s="137"/>
      <c r="AGQ112" s="137"/>
      <c r="AGR112" s="137"/>
      <c r="AGS112" s="137"/>
      <c r="AGT112" s="137"/>
      <c r="AGU112" s="137"/>
      <c r="AGV112" s="137"/>
      <c r="AGW112" s="137"/>
      <c r="AGX112" s="137"/>
      <c r="AGY112" s="137"/>
      <c r="AGZ112" s="137"/>
      <c r="AHA112" s="137"/>
      <c r="AHB112" s="137"/>
      <c r="AHC112" s="137"/>
      <c r="AHD112" s="137"/>
      <c r="AHE112" s="137"/>
      <c r="AHF112" s="137"/>
      <c r="AHG112" s="137"/>
      <c r="AHH112" s="137"/>
      <c r="AHI112" s="137"/>
      <c r="AHJ112" s="137"/>
      <c r="AHK112" s="137"/>
      <c r="AHL112" s="137"/>
      <c r="AHM112" s="137"/>
      <c r="AHN112" s="137"/>
      <c r="AHO112" s="137"/>
      <c r="AHP112" s="137"/>
      <c r="AHQ112" s="137"/>
      <c r="AHR112" s="137"/>
      <c r="AHS112" s="137"/>
      <c r="AHT112" s="137"/>
      <c r="AHU112" s="137"/>
      <c r="AHV112" s="137"/>
      <c r="AHW112" s="137"/>
      <c r="AHX112" s="137"/>
      <c r="AHY112" s="137"/>
      <c r="AHZ112" s="137"/>
      <c r="AIA112" s="137"/>
      <c r="AIB112" s="137"/>
      <c r="AIC112" s="137"/>
      <c r="AID112" s="137"/>
      <c r="AIE112" s="137"/>
      <c r="AIF112" s="137"/>
      <c r="AIG112" s="137"/>
      <c r="AIH112" s="137"/>
      <c r="AII112" s="137"/>
      <c r="AIJ112" s="137"/>
      <c r="AIK112" s="137"/>
      <c r="AIL112" s="137"/>
      <c r="AIM112" s="137"/>
      <c r="AIN112" s="137"/>
      <c r="AIO112" s="137"/>
      <c r="AIP112" s="137"/>
      <c r="AIQ112" s="137"/>
      <c r="AIR112" s="137"/>
      <c r="AIS112" s="137"/>
      <c r="AIT112" s="137"/>
      <c r="AIU112" s="137"/>
      <c r="AIV112" s="137"/>
      <c r="AIW112" s="137"/>
      <c r="AIX112" s="137"/>
      <c r="AIY112" s="137"/>
      <c r="AIZ112" s="137"/>
      <c r="AJA112" s="137"/>
      <c r="AJB112" s="137"/>
      <c r="AJC112" s="137"/>
      <c r="AJD112" s="137"/>
      <c r="AJE112" s="137"/>
      <c r="AJF112" s="137"/>
      <c r="AJG112" s="137"/>
      <c r="AJH112" s="137"/>
      <c r="AJI112" s="137"/>
      <c r="AJJ112" s="137"/>
      <c r="AJK112" s="137"/>
      <c r="AJL112" s="137"/>
      <c r="AJM112" s="137"/>
      <c r="AJN112" s="137"/>
      <c r="AJO112" s="137"/>
      <c r="AJP112" s="137"/>
      <c r="AJQ112" s="137"/>
      <c r="AJR112" s="137"/>
      <c r="AJS112" s="137"/>
      <c r="AJT112" s="137"/>
      <c r="AJU112" s="137"/>
      <c r="AJV112" s="137"/>
      <c r="AJW112" s="137"/>
      <c r="AJX112" s="137"/>
      <c r="AJY112" s="137"/>
      <c r="AJZ112" s="137"/>
      <c r="AKA112" s="137"/>
      <c r="AKB112" s="137"/>
      <c r="AKC112" s="137"/>
      <c r="AKD112" s="137"/>
      <c r="AKE112" s="137"/>
      <c r="AKF112" s="137"/>
      <c r="AKG112" s="137"/>
      <c r="AKH112" s="137"/>
      <c r="AKI112" s="137"/>
      <c r="AKJ112" s="137"/>
      <c r="AKK112" s="137"/>
      <c r="AKL112" s="137"/>
      <c r="AKM112" s="137"/>
      <c r="AKN112" s="137"/>
      <c r="AKO112" s="137"/>
      <c r="AKP112" s="137"/>
      <c r="AKQ112" s="137"/>
      <c r="AKR112" s="137"/>
      <c r="AKS112" s="137"/>
      <c r="AKT112" s="137"/>
      <c r="AKU112" s="137"/>
      <c r="AKV112" s="137"/>
      <c r="AKW112" s="137"/>
      <c r="AKX112" s="137"/>
      <c r="AKY112" s="137"/>
      <c r="AKZ112" s="137"/>
      <c r="ALA112" s="137"/>
      <c r="ALB112" s="137"/>
      <c r="ALC112" s="137"/>
      <c r="ALD112" s="137"/>
      <c r="ALE112" s="137"/>
      <c r="ALF112" s="137"/>
      <c r="ALG112" s="137"/>
      <c r="ALH112" s="137"/>
      <c r="ALI112" s="137"/>
      <c r="ALJ112" s="137"/>
      <c r="ALK112" s="137"/>
      <c r="ALL112" s="137"/>
      <c r="ALM112" s="137"/>
      <c r="ALN112" s="137"/>
      <c r="ALO112" s="137"/>
      <c r="ALP112" s="137"/>
      <c r="ALQ112" s="137"/>
      <c r="ALR112" s="137"/>
      <c r="ALS112" s="137"/>
      <c r="ALT112" s="137"/>
      <c r="ALU112" s="137"/>
      <c r="ALV112" s="137"/>
      <c r="ALW112" s="137"/>
      <c r="ALX112" s="137"/>
      <c r="ALY112" s="137"/>
      <c r="ALZ112" s="137"/>
      <c r="AMA112" s="137"/>
      <c r="AMB112" s="137"/>
      <c r="AMC112" s="137"/>
      <c r="AMD112" s="137"/>
      <c r="AME112" s="137"/>
      <c r="AMF112" s="137"/>
      <c r="AMG112" s="137"/>
      <c r="AMH112" s="137"/>
      <c r="AMI112" s="137"/>
      <c r="AMJ112" s="137"/>
      <c r="AMK112" s="137"/>
      <c r="AML112" s="137"/>
    </row>
    <row r="113" spans="1:1026" s="140" customFormat="1" ht="14.25" customHeight="1">
      <c r="A113" s="137"/>
      <c r="B113" s="171" t="s">
        <v>41</v>
      </c>
      <c r="C113" s="167" t="s">
        <v>169</v>
      </c>
      <c r="D113" s="167"/>
      <c r="E113" s="168"/>
      <c r="F113" s="169"/>
      <c r="G113" s="170"/>
      <c r="H113" s="162">
        <f>H112*F67</f>
        <v>92.733325699304189</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c r="MR113" s="137"/>
      <c r="MS113" s="137"/>
      <c r="MT113" s="137"/>
      <c r="MU113" s="137"/>
      <c r="MV113" s="137"/>
      <c r="MW113" s="137"/>
      <c r="MX113" s="137"/>
      <c r="MY113" s="137"/>
      <c r="MZ113" s="137"/>
      <c r="NA113" s="137"/>
      <c r="NB113" s="137"/>
      <c r="NC113" s="137"/>
      <c r="ND113" s="137"/>
      <c r="NE113" s="137"/>
      <c r="NF113" s="137"/>
      <c r="NG113" s="137"/>
      <c r="NH113" s="137"/>
      <c r="NI113" s="137"/>
      <c r="NJ113" s="137"/>
      <c r="NK113" s="137"/>
      <c r="NL113" s="137"/>
      <c r="NM113" s="137"/>
      <c r="NN113" s="137"/>
      <c r="NO113" s="137"/>
      <c r="NP113" s="137"/>
      <c r="NQ113" s="137"/>
      <c r="NR113" s="137"/>
      <c r="NS113" s="137"/>
      <c r="NT113" s="137"/>
      <c r="NU113" s="137"/>
      <c r="NV113" s="137"/>
      <c r="NW113" s="137"/>
      <c r="NX113" s="137"/>
      <c r="NY113" s="137"/>
      <c r="NZ113" s="137"/>
      <c r="OA113" s="137"/>
      <c r="OB113" s="137"/>
      <c r="OC113" s="137"/>
      <c r="OD113" s="137"/>
      <c r="OE113" s="137"/>
      <c r="OF113" s="137"/>
      <c r="OG113" s="137"/>
      <c r="OH113" s="137"/>
      <c r="OI113" s="137"/>
      <c r="OJ113" s="137"/>
      <c r="OK113" s="137"/>
      <c r="OL113" s="137"/>
      <c r="OM113" s="137"/>
      <c r="ON113" s="137"/>
      <c r="OO113" s="137"/>
      <c r="OP113" s="137"/>
      <c r="OQ113" s="137"/>
      <c r="OR113" s="137"/>
      <c r="OS113" s="137"/>
      <c r="OT113" s="137"/>
      <c r="OU113" s="137"/>
      <c r="OV113" s="137"/>
      <c r="OW113" s="137"/>
      <c r="OX113" s="137"/>
      <c r="OY113" s="137"/>
      <c r="OZ113" s="137"/>
      <c r="PA113" s="137"/>
      <c r="PB113" s="137"/>
      <c r="PC113" s="137"/>
      <c r="PD113" s="137"/>
      <c r="PE113" s="137"/>
      <c r="PF113" s="137"/>
      <c r="PG113" s="137"/>
      <c r="PH113" s="137"/>
      <c r="PI113" s="137"/>
      <c r="PJ113" s="137"/>
      <c r="PK113" s="137"/>
      <c r="PL113" s="137"/>
      <c r="PM113" s="137"/>
      <c r="PN113" s="137"/>
      <c r="PO113" s="137"/>
      <c r="PP113" s="137"/>
      <c r="PQ113" s="137"/>
      <c r="PR113" s="137"/>
      <c r="PS113" s="137"/>
      <c r="PT113" s="137"/>
      <c r="PU113" s="137"/>
      <c r="PV113" s="137"/>
      <c r="PW113" s="137"/>
      <c r="PX113" s="137"/>
      <c r="PY113" s="137"/>
      <c r="PZ113" s="137"/>
      <c r="QA113" s="137"/>
      <c r="QB113" s="137"/>
      <c r="QC113" s="137"/>
      <c r="QD113" s="137"/>
      <c r="QE113" s="137"/>
      <c r="QF113" s="137"/>
      <c r="QG113" s="137"/>
      <c r="QH113" s="137"/>
      <c r="QI113" s="137"/>
      <c r="QJ113" s="137"/>
      <c r="QK113" s="137"/>
      <c r="QL113" s="137"/>
      <c r="QM113" s="137"/>
      <c r="QN113" s="137"/>
      <c r="QO113" s="137"/>
      <c r="QP113" s="137"/>
      <c r="QQ113" s="137"/>
      <c r="QR113" s="137"/>
      <c r="QS113" s="137"/>
      <c r="QT113" s="137"/>
      <c r="QU113" s="137"/>
      <c r="QV113" s="137"/>
      <c r="QW113" s="137"/>
      <c r="QX113" s="137"/>
      <c r="QY113" s="137"/>
      <c r="QZ113" s="137"/>
      <c r="RA113" s="137"/>
      <c r="RB113" s="137"/>
      <c r="RC113" s="137"/>
      <c r="RD113" s="137"/>
      <c r="RE113" s="137"/>
      <c r="RF113" s="137"/>
      <c r="RG113" s="137"/>
      <c r="RH113" s="137"/>
      <c r="RI113" s="137"/>
      <c r="RJ113" s="137"/>
      <c r="RK113" s="137"/>
      <c r="RL113" s="137"/>
      <c r="RM113" s="137"/>
      <c r="RN113" s="137"/>
      <c r="RO113" s="137"/>
      <c r="RP113" s="137"/>
      <c r="RQ113" s="137"/>
      <c r="RR113" s="137"/>
      <c r="RS113" s="137"/>
      <c r="RT113" s="137"/>
      <c r="RU113" s="137"/>
      <c r="RV113" s="137"/>
      <c r="RW113" s="137"/>
      <c r="RX113" s="137"/>
      <c r="RY113" s="137"/>
      <c r="RZ113" s="137"/>
      <c r="SA113" s="137"/>
      <c r="SB113" s="137"/>
      <c r="SC113" s="137"/>
      <c r="SD113" s="137"/>
      <c r="SE113" s="137"/>
      <c r="SF113" s="137"/>
      <c r="SG113" s="137"/>
      <c r="SH113" s="137"/>
      <c r="SI113" s="137"/>
      <c r="SJ113" s="137"/>
      <c r="SK113" s="137"/>
      <c r="SL113" s="137"/>
      <c r="SM113" s="137"/>
      <c r="SN113" s="137"/>
      <c r="SO113" s="137"/>
      <c r="SP113" s="137"/>
      <c r="SQ113" s="137"/>
      <c r="SR113" s="137"/>
      <c r="SS113" s="137"/>
      <c r="ST113" s="137"/>
      <c r="SU113" s="137"/>
      <c r="SV113" s="137"/>
      <c r="SW113" s="137"/>
      <c r="SX113" s="137"/>
      <c r="SY113" s="137"/>
      <c r="SZ113" s="137"/>
      <c r="TA113" s="137"/>
      <c r="TB113" s="137"/>
      <c r="TC113" s="137"/>
      <c r="TD113" s="137"/>
      <c r="TE113" s="137"/>
      <c r="TF113" s="137"/>
      <c r="TG113" s="137"/>
      <c r="TH113" s="137"/>
      <c r="TI113" s="137"/>
      <c r="TJ113" s="137"/>
      <c r="TK113" s="137"/>
      <c r="TL113" s="137"/>
      <c r="TM113" s="137"/>
      <c r="TN113" s="137"/>
      <c r="TO113" s="137"/>
      <c r="TP113" s="137"/>
      <c r="TQ113" s="137"/>
      <c r="TR113" s="137"/>
      <c r="TS113" s="137"/>
      <c r="TT113" s="137"/>
      <c r="TU113" s="137"/>
      <c r="TV113" s="137"/>
      <c r="TW113" s="137"/>
      <c r="TX113" s="137"/>
      <c r="TY113" s="137"/>
      <c r="TZ113" s="137"/>
      <c r="UA113" s="137"/>
      <c r="UB113" s="137"/>
      <c r="UC113" s="137"/>
      <c r="UD113" s="137"/>
      <c r="UE113" s="137"/>
      <c r="UF113" s="137"/>
      <c r="UG113" s="137"/>
      <c r="UH113" s="137"/>
      <c r="UI113" s="137"/>
      <c r="UJ113" s="137"/>
      <c r="UK113" s="137"/>
      <c r="UL113" s="137"/>
      <c r="UM113" s="137"/>
      <c r="UN113" s="137"/>
      <c r="UO113" s="137"/>
      <c r="UP113" s="137"/>
      <c r="UQ113" s="137"/>
      <c r="UR113" s="137"/>
      <c r="US113" s="137"/>
      <c r="UT113" s="137"/>
      <c r="UU113" s="137"/>
      <c r="UV113" s="137"/>
      <c r="UW113" s="137"/>
      <c r="UX113" s="137"/>
      <c r="UY113" s="137"/>
      <c r="UZ113" s="137"/>
      <c r="VA113" s="137"/>
      <c r="VB113" s="137"/>
      <c r="VC113" s="137"/>
      <c r="VD113" s="137"/>
      <c r="VE113" s="137"/>
      <c r="VF113" s="137"/>
      <c r="VG113" s="137"/>
      <c r="VH113" s="137"/>
      <c r="VI113" s="137"/>
      <c r="VJ113" s="137"/>
      <c r="VK113" s="137"/>
      <c r="VL113" s="137"/>
      <c r="VM113" s="137"/>
      <c r="VN113" s="137"/>
      <c r="VO113" s="137"/>
      <c r="VP113" s="137"/>
      <c r="VQ113" s="137"/>
      <c r="VR113" s="137"/>
      <c r="VS113" s="137"/>
      <c r="VT113" s="137"/>
      <c r="VU113" s="137"/>
      <c r="VV113" s="137"/>
      <c r="VW113" s="137"/>
      <c r="VX113" s="137"/>
      <c r="VY113" s="137"/>
      <c r="VZ113" s="137"/>
      <c r="WA113" s="137"/>
      <c r="WB113" s="137"/>
      <c r="WC113" s="137"/>
      <c r="WD113" s="137"/>
      <c r="WE113" s="137"/>
      <c r="WF113" s="137"/>
      <c r="WG113" s="137"/>
      <c r="WH113" s="137"/>
      <c r="WI113" s="137"/>
      <c r="WJ113" s="137"/>
      <c r="WK113" s="137"/>
      <c r="WL113" s="137"/>
      <c r="WM113" s="137"/>
      <c r="WN113" s="137"/>
      <c r="WO113" s="137"/>
      <c r="WP113" s="137"/>
      <c r="WQ113" s="137"/>
      <c r="WR113" s="137"/>
      <c r="WS113" s="137"/>
      <c r="WT113" s="137"/>
      <c r="WU113" s="137"/>
      <c r="WV113" s="137"/>
      <c r="WW113" s="137"/>
      <c r="WX113" s="137"/>
      <c r="WY113" s="137"/>
      <c r="WZ113" s="137"/>
      <c r="XA113" s="137"/>
      <c r="XB113" s="137"/>
      <c r="XC113" s="137"/>
      <c r="XD113" s="137"/>
      <c r="XE113" s="137"/>
      <c r="XF113" s="137"/>
      <c r="XG113" s="137"/>
      <c r="XH113" s="137"/>
      <c r="XI113" s="137"/>
      <c r="XJ113" s="137"/>
      <c r="XK113" s="137"/>
      <c r="XL113" s="137"/>
      <c r="XM113" s="137"/>
      <c r="XN113" s="137"/>
      <c r="XO113" s="137"/>
      <c r="XP113" s="137"/>
      <c r="XQ113" s="137"/>
      <c r="XR113" s="137"/>
      <c r="XS113" s="137"/>
      <c r="XT113" s="137"/>
      <c r="XU113" s="137"/>
      <c r="XV113" s="137"/>
      <c r="XW113" s="137"/>
      <c r="XX113" s="137"/>
      <c r="XY113" s="137"/>
      <c r="XZ113" s="137"/>
      <c r="YA113" s="137"/>
      <c r="YB113" s="137"/>
      <c r="YC113" s="137"/>
      <c r="YD113" s="137"/>
      <c r="YE113" s="137"/>
      <c r="YF113" s="137"/>
      <c r="YG113" s="137"/>
      <c r="YH113" s="137"/>
      <c r="YI113" s="137"/>
      <c r="YJ113" s="137"/>
      <c r="YK113" s="137"/>
      <c r="YL113" s="137"/>
      <c r="YM113" s="137"/>
      <c r="YN113" s="137"/>
      <c r="YO113" s="137"/>
      <c r="YP113" s="137"/>
      <c r="YQ113" s="137"/>
      <c r="YR113" s="137"/>
      <c r="YS113" s="137"/>
      <c r="YT113" s="137"/>
      <c r="YU113" s="137"/>
      <c r="YV113" s="137"/>
      <c r="YW113" s="137"/>
      <c r="YX113" s="137"/>
      <c r="YY113" s="137"/>
      <c r="YZ113" s="137"/>
      <c r="ZA113" s="137"/>
      <c r="ZB113" s="137"/>
      <c r="ZC113" s="137"/>
      <c r="ZD113" s="137"/>
      <c r="ZE113" s="137"/>
      <c r="ZF113" s="137"/>
      <c r="ZG113" s="137"/>
      <c r="ZH113" s="137"/>
      <c r="ZI113" s="137"/>
      <c r="ZJ113" s="137"/>
      <c r="ZK113" s="137"/>
      <c r="ZL113" s="137"/>
      <c r="ZM113" s="137"/>
      <c r="ZN113" s="137"/>
      <c r="ZO113" s="137"/>
      <c r="ZP113" s="137"/>
      <c r="ZQ113" s="137"/>
      <c r="ZR113" s="137"/>
      <c r="ZS113" s="137"/>
      <c r="ZT113" s="137"/>
      <c r="ZU113" s="137"/>
      <c r="ZV113" s="137"/>
      <c r="ZW113" s="137"/>
      <c r="ZX113" s="137"/>
      <c r="ZY113" s="137"/>
      <c r="ZZ113" s="137"/>
      <c r="AAA113" s="137"/>
      <c r="AAB113" s="137"/>
      <c r="AAC113" s="137"/>
      <c r="AAD113" s="137"/>
      <c r="AAE113" s="137"/>
      <c r="AAF113" s="137"/>
      <c r="AAG113" s="137"/>
      <c r="AAH113" s="137"/>
      <c r="AAI113" s="137"/>
      <c r="AAJ113" s="137"/>
      <c r="AAK113" s="137"/>
      <c r="AAL113" s="137"/>
      <c r="AAM113" s="137"/>
      <c r="AAN113" s="137"/>
      <c r="AAO113" s="137"/>
      <c r="AAP113" s="137"/>
      <c r="AAQ113" s="137"/>
      <c r="AAR113" s="137"/>
      <c r="AAS113" s="137"/>
      <c r="AAT113" s="137"/>
      <c r="AAU113" s="137"/>
      <c r="AAV113" s="137"/>
      <c r="AAW113" s="137"/>
      <c r="AAX113" s="137"/>
      <c r="AAY113" s="137"/>
      <c r="AAZ113" s="137"/>
      <c r="ABA113" s="137"/>
      <c r="ABB113" s="137"/>
      <c r="ABC113" s="137"/>
      <c r="ABD113" s="137"/>
      <c r="ABE113" s="137"/>
      <c r="ABF113" s="137"/>
      <c r="ABG113" s="137"/>
      <c r="ABH113" s="137"/>
      <c r="ABI113" s="137"/>
      <c r="ABJ113" s="137"/>
      <c r="ABK113" s="137"/>
      <c r="ABL113" s="137"/>
      <c r="ABM113" s="137"/>
      <c r="ABN113" s="137"/>
      <c r="ABO113" s="137"/>
      <c r="ABP113" s="137"/>
      <c r="ABQ113" s="137"/>
      <c r="ABR113" s="137"/>
      <c r="ABS113" s="137"/>
      <c r="ABT113" s="137"/>
      <c r="ABU113" s="137"/>
      <c r="ABV113" s="137"/>
      <c r="ABW113" s="137"/>
      <c r="ABX113" s="137"/>
      <c r="ABY113" s="137"/>
      <c r="ABZ113" s="137"/>
      <c r="ACA113" s="137"/>
      <c r="ACB113" s="137"/>
      <c r="ACC113" s="137"/>
      <c r="ACD113" s="137"/>
      <c r="ACE113" s="137"/>
      <c r="ACF113" s="137"/>
      <c r="ACG113" s="137"/>
      <c r="ACH113" s="137"/>
      <c r="ACI113" s="137"/>
      <c r="ACJ113" s="137"/>
      <c r="ACK113" s="137"/>
      <c r="ACL113" s="137"/>
      <c r="ACM113" s="137"/>
      <c r="ACN113" s="137"/>
      <c r="ACO113" s="137"/>
      <c r="ACP113" s="137"/>
      <c r="ACQ113" s="137"/>
      <c r="ACR113" s="137"/>
      <c r="ACS113" s="137"/>
      <c r="ACT113" s="137"/>
      <c r="ACU113" s="137"/>
      <c r="ACV113" s="137"/>
      <c r="ACW113" s="137"/>
      <c r="ACX113" s="137"/>
      <c r="ACY113" s="137"/>
      <c r="ACZ113" s="137"/>
      <c r="ADA113" s="137"/>
      <c r="ADB113" s="137"/>
      <c r="ADC113" s="137"/>
      <c r="ADD113" s="137"/>
      <c r="ADE113" s="137"/>
      <c r="ADF113" s="137"/>
      <c r="ADG113" s="137"/>
      <c r="ADH113" s="137"/>
      <c r="ADI113" s="137"/>
      <c r="ADJ113" s="137"/>
      <c r="ADK113" s="137"/>
      <c r="ADL113" s="137"/>
      <c r="ADM113" s="137"/>
      <c r="ADN113" s="137"/>
      <c r="ADO113" s="137"/>
      <c r="ADP113" s="137"/>
      <c r="ADQ113" s="137"/>
      <c r="ADR113" s="137"/>
      <c r="ADS113" s="137"/>
      <c r="ADT113" s="137"/>
      <c r="ADU113" s="137"/>
      <c r="ADV113" s="137"/>
      <c r="ADW113" s="137"/>
      <c r="ADX113" s="137"/>
      <c r="ADY113" s="137"/>
      <c r="ADZ113" s="137"/>
      <c r="AEA113" s="137"/>
      <c r="AEB113" s="137"/>
      <c r="AEC113" s="137"/>
      <c r="AED113" s="137"/>
      <c r="AEE113" s="137"/>
      <c r="AEF113" s="137"/>
      <c r="AEG113" s="137"/>
      <c r="AEH113" s="137"/>
      <c r="AEI113" s="137"/>
      <c r="AEJ113" s="137"/>
      <c r="AEK113" s="137"/>
      <c r="AEL113" s="137"/>
      <c r="AEM113" s="137"/>
      <c r="AEN113" s="137"/>
      <c r="AEO113" s="137"/>
      <c r="AEP113" s="137"/>
      <c r="AEQ113" s="137"/>
      <c r="AER113" s="137"/>
      <c r="AES113" s="137"/>
      <c r="AET113" s="137"/>
      <c r="AEU113" s="137"/>
      <c r="AEV113" s="137"/>
      <c r="AEW113" s="137"/>
      <c r="AEX113" s="137"/>
      <c r="AEY113" s="137"/>
      <c r="AEZ113" s="137"/>
      <c r="AFA113" s="137"/>
      <c r="AFB113" s="137"/>
      <c r="AFC113" s="137"/>
      <c r="AFD113" s="137"/>
      <c r="AFE113" s="137"/>
      <c r="AFF113" s="137"/>
      <c r="AFG113" s="137"/>
      <c r="AFH113" s="137"/>
      <c r="AFI113" s="137"/>
      <c r="AFJ113" s="137"/>
      <c r="AFK113" s="137"/>
      <c r="AFL113" s="137"/>
      <c r="AFM113" s="137"/>
      <c r="AFN113" s="137"/>
      <c r="AFO113" s="137"/>
      <c r="AFP113" s="137"/>
      <c r="AFQ113" s="137"/>
      <c r="AFR113" s="137"/>
      <c r="AFS113" s="137"/>
      <c r="AFT113" s="137"/>
      <c r="AFU113" s="137"/>
      <c r="AFV113" s="137"/>
      <c r="AFW113" s="137"/>
      <c r="AFX113" s="137"/>
      <c r="AFY113" s="137"/>
      <c r="AFZ113" s="137"/>
      <c r="AGA113" s="137"/>
      <c r="AGB113" s="137"/>
      <c r="AGC113" s="137"/>
      <c r="AGD113" s="137"/>
      <c r="AGE113" s="137"/>
      <c r="AGF113" s="137"/>
      <c r="AGG113" s="137"/>
      <c r="AGH113" s="137"/>
      <c r="AGI113" s="137"/>
      <c r="AGJ113" s="137"/>
      <c r="AGK113" s="137"/>
      <c r="AGL113" s="137"/>
      <c r="AGM113" s="137"/>
      <c r="AGN113" s="137"/>
      <c r="AGO113" s="137"/>
      <c r="AGP113" s="137"/>
      <c r="AGQ113" s="137"/>
      <c r="AGR113" s="137"/>
      <c r="AGS113" s="137"/>
      <c r="AGT113" s="137"/>
      <c r="AGU113" s="137"/>
      <c r="AGV113" s="137"/>
      <c r="AGW113" s="137"/>
      <c r="AGX113" s="137"/>
      <c r="AGY113" s="137"/>
      <c r="AGZ113" s="137"/>
      <c r="AHA113" s="137"/>
      <c r="AHB113" s="137"/>
      <c r="AHC113" s="137"/>
      <c r="AHD113" s="137"/>
      <c r="AHE113" s="137"/>
      <c r="AHF113" s="137"/>
      <c r="AHG113" s="137"/>
      <c r="AHH113" s="137"/>
      <c r="AHI113" s="137"/>
      <c r="AHJ113" s="137"/>
      <c r="AHK113" s="137"/>
      <c r="AHL113" s="137"/>
      <c r="AHM113" s="137"/>
      <c r="AHN113" s="137"/>
      <c r="AHO113" s="137"/>
      <c r="AHP113" s="137"/>
      <c r="AHQ113" s="137"/>
      <c r="AHR113" s="137"/>
      <c r="AHS113" s="137"/>
      <c r="AHT113" s="137"/>
      <c r="AHU113" s="137"/>
      <c r="AHV113" s="137"/>
      <c r="AHW113" s="137"/>
      <c r="AHX113" s="137"/>
      <c r="AHY113" s="137"/>
      <c r="AHZ113" s="137"/>
      <c r="AIA113" s="137"/>
      <c r="AIB113" s="137"/>
      <c r="AIC113" s="137"/>
      <c r="AID113" s="137"/>
      <c r="AIE113" s="137"/>
      <c r="AIF113" s="137"/>
      <c r="AIG113" s="137"/>
      <c r="AIH113" s="137"/>
      <c r="AII113" s="137"/>
      <c r="AIJ113" s="137"/>
      <c r="AIK113" s="137"/>
      <c r="AIL113" s="137"/>
      <c r="AIM113" s="137"/>
      <c r="AIN113" s="137"/>
      <c r="AIO113" s="137"/>
      <c r="AIP113" s="137"/>
      <c r="AIQ113" s="137"/>
      <c r="AIR113" s="137"/>
      <c r="AIS113" s="137"/>
      <c r="AIT113" s="137"/>
      <c r="AIU113" s="137"/>
      <c r="AIV113" s="137"/>
      <c r="AIW113" s="137"/>
      <c r="AIX113" s="137"/>
      <c r="AIY113" s="137"/>
      <c r="AIZ113" s="137"/>
      <c r="AJA113" s="137"/>
      <c r="AJB113" s="137"/>
      <c r="AJC113" s="137"/>
      <c r="AJD113" s="137"/>
      <c r="AJE113" s="137"/>
      <c r="AJF113" s="137"/>
      <c r="AJG113" s="137"/>
      <c r="AJH113" s="137"/>
      <c r="AJI113" s="137"/>
      <c r="AJJ113" s="137"/>
      <c r="AJK113" s="137"/>
      <c r="AJL113" s="137"/>
      <c r="AJM113" s="137"/>
      <c r="AJN113" s="137"/>
      <c r="AJO113" s="137"/>
      <c r="AJP113" s="137"/>
      <c r="AJQ113" s="137"/>
      <c r="AJR113" s="137"/>
      <c r="AJS113" s="137"/>
      <c r="AJT113" s="137"/>
      <c r="AJU113" s="137"/>
      <c r="AJV113" s="137"/>
      <c r="AJW113" s="137"/>
      <c r="AJX113" s="137"/>
      <c r="AJY113" s="137"/>
      <c r="AJZ113" s="137"/>
      <c r="AKA113" s="137"/>
      <c r="AKB113" s="137"/>
      <c r="AKC113" s="137"/>
      <c r="AKD113" s="137"/>
      <c r="AKE113" s="137"/>
      <c r="AKF113" s="137"/>
      <c r="AKG113" s="137"/>
      <c r="AKH113" s="137"/>
      <c r="AKI113" s="137"/>
      <c r="AKJ113" s="137"/>
      <c r="AKK113" s="137"/>
      <c r="AKL113" s="137"/>
      <c r="AKM113" s="137"/>
      <c r="AKN113" s="137"/>
      <c r="AKO113" s="137"/>
      <c r="AKP113" s="137"/>
      <c r="AKQ113" s="137"/>
      <c r="AKR113" s="137"/>
      <c r="AKS113" s="137"/>
      <c r="AKT113" s="137"/>
      <c r="AKU113" s="137"/>
      <c r="AKV113" s="137"/>
      <c r="AKW113" s="137"/>
      <c r="AKX113" s="137"/>
      <c r="AKY113" s="137"/>
      <c r="AKZ113" s="137"/>
      <c r="ALA113" s="137"/>
      <c r="ALB113" s="137"/>
      <c r="ALC113" s="137"/>
      <c r="ALD113" s="137"/>
      <c r="ALE113" s="137"/>
      <c r="ALF113" s="137"/>
      <c r="ALG113" s="137"/>
      <c r="ALH113" s="137"/>
      <c r="ALI113" s="137"/>
      <c r="ALJ113" s="137"/>
      <c r="ALK113" s="137"/>
      <c r="ALL113" s="137"/>
      <c r="ALM113" s="137"/>
      <c r="ALN113" s="137"/>
      <c r="ALO113" s="137"/>
      <c r="ALP113" s="137"/>
      <c r="ALQ113" s="137"/>
      <c r="ALR113" s="137"/>
      <c r="ALS113" s="137"/>
      <c r="ALT113" s="137"/>
      <c r="ALU113" s="137"/>
      <c r="ALV113" s="137"/>
      <c r="ALW113" s="137"/>
      <c r="ALX113" s="137"/>
      <c r="ALY113" s="137"/>
      <c r="ALZ113" s="137"/>
      <c r="AMA113" s="137"/>
      <c r="AMB113" s="137"/>
      <c r="AMC113" s="137"/>
      <c r="AMD113" s="137"/>
      <c r="AME113" s="137"/>
      <c r="AMF113" s="137"/>
      <c r="AMG113" s="137"/>
      <c r="AMH113" s="137"/>
      <c r="AMI113" s="137"/>
      <c r="AMJ113" s="137"/>
      <c r="AMK113" s="137"/>
      <c r="AML113" s="137"/>
    </row>
    <row r="114" spans="1:1026" s="37" customFormat="1" ht="18.75" customHeight="1">
      <c r="A114" s="36"/>
      <c r="B114" s="412" t="s">
        <v>105</v>
      </c>
      <c r="C114" s="413"/>
      <c r="D114" s="413"/>
      <c r="E114" s="413"/>
      <c r="F114" s="413"/>
      <c r="G114" s="414"/>
      <c r="H114" s="118">
        <f>ROUND(SUM(H112:H113),2)</f>
        <v>344.73</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397" t="s">
        <v>59</v>
      </c>
      <c r="C116" s="398"/>
      <c r="D116" s="407" t="s">
        <v>111</v>
      </c>
      <c r="E116" s="407"/>
      <c r="F116" s="398"/>
      <c r="G116" s="398"/>
      <c r="H116" s="408"/>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21" t="s">
        <v>74</v>
      </c>
      <c r="D117" s="322"/>
      <c r="E117" s="322"/>
      <c r="F117" s="322"/>
      <c r="G117" s="323"/>
      <c r="H117" s="85" t="s">
        <v>76</v>
      </c>
      <c r="I117"/>
    </row>
    <row r="118" spans="1:1026">
      <c r="B118" s="19" t="s">
        <v>9</v>
      </c>
      <c r="C118" s="324" t="s">
        <v>112</v>
      </c>
      <c r="D118" s="325"/>
      <c r="E118" s="325"/>
      <c r="F118" s="325"/>
      <c r="G118" s="326"/>
      <c r="H118" s="117">
        <v>0</v>
      </c>
      <c r="I118"/>
    </row>
    <row r="119" spans="1:1026" s="37" customFormat="1" ht="18.75" customHeight="1">
      <c r="A119" s="36"/>
      <c r="B119" s="412" t="s">
        <v>147</v>
      </c>
      <c r="C119" s="413"/>
      <c r="D119" s="413"/>
      <c r="E119" s="413"/>
      <c r="F119" s="413"/>
      <c r="G119" s="414"/>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6.5" customHeight="1">
      <c r="B121" s="397" t="s">
        <v>88</v>
      </c>
      <c r="C121" s="398"/>
      <c r="D121" s="399" t="s">
        <v>100</v>
      </c>
      <c r="E121" s="399"/>
      <c r="F121" s="399"/>
      <c r="G121" s="399"/>
      <c r="H121" s="400"/>
      <c r="I121"/>
    </row>
    <row r="122" spans="1:1026" s="43" customFormat="1" ht="15.75" customHeight="1">
      <c r="A122" s="42"/>
      <c r="B122" s="108"/>
      <c r="C122" s="382" t="s">
        <v>74</v>
      </c>
      <c r="D122" s="383"/>
      <c r="E122" s="383"/>
      <c r="F122" s="383"/>
      <c r="G122" s="403"/>
      <c r="H122" s="91" t="s">
        <v>76</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5.75">
      <c r="B123" s="72" t="s">
        <v>56</v>
      </c>
      <c r="C123" s="391" t="s">
        <v>102</v>
      </c>
      <c r="D123" s="401"/>
      <c r="E123" s="401"/>
      <c r="F123" s="401"/>
      <c r="G123" s="402"/>
      <c r="H123" s="119">
        <f>H114</f>
        <v>344.73</v>
      </c>
      <c r="I123"/>
    </row>
    <row r="124" spans="1:1026" ht="15.75">
      <c r="B124" s="72" t="s">
        <v>60</v>
      </c>
      <c r="C124" s="391" t="s">
        <v>111</v>
      </c>
      <c r="D124" s="401"/>
      <c r="E124" s="401"/>
      <c r="F124" s="401"/>
      <c r="G124" s="402"/>
      <c r="H124" s="119">
        <f>H118</f>
        <v>0</v>
      </c>
      <c r="I124"/>
    </row>
    <row r="125" spans="1:1026" s="51" customFormat="1" ht="22.5" customHeight="1" thickBot="1">
      <c r="A125" s="47"/>
      <c r="B125" s="404" t="s">
        <v>113</v>
      </c>
      <c r="C125" s="405"/>
      <c r="D125" s="405"/>
      <c r="E125" s="405"/>
      <c r="F125" s="405"/>
      <c r="G125" s="406"/>
      <c r="H125" s="120">
        <f>SUM(H122:H124)</f>
        <v>344.73</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377" t="s">
        <v>114</v>
      </c>
      <c r="C127" s="380"/>
      <c r="D127" s="379" t="s">
        <v>115</v>
      </c>
      <c r="E127" s="379"/>
      <c r="F127" s="380"/>
      <c r="G127" s="380"/>
      <c r="H127" s="381"/>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388" t="s">
        <v>116</v>
      </c>
      <c r="D128" s="389"/>
      <c r="E128" s="390"/>
      <c r="F128" s="390"/>
      <c r="G128" s="390"/>
      <c r="H128" s="94" t="s">
        <v>76</v>
      </c>
      <c r="I128"/>
    </row>
    <row r="129" spans="1:1026" ht="13.5" customHeight="1">
      <c r="B129" s="82" t="s">
        <v>9</v>
      </c>
      <c r="C129" s="391" t="s">
        <v>117</v>
      </c>
      <c r="D129" s="392"/>
      <c r="E129" s="392"/>
      <c r="F129" s="392"/>
      <c r="G129" s="339"/>
      <c r="H129" s="121">
        <f>'Unifor. e Equip. Encarregado-JC'!J27</f>
        <v>245.59416666666664</v>
      </c>
      <c r="I129"/>
    </row>
    <row r="130" spans="1:1026" ht="13.5" customHeight="1">
      <c r="B130" s="82" t="s">
        <v>11</v>
      </c>
      <c r="C130" s="391" t="s">
        <v>118</v>
      </c>
      <c r="D130" s="392"/>
      <c r="E130" s="392"/>
      <c r="F130" s="392"/>
      <c r="G130" s="339"/>
      <c r="H130" s="254"/>
      <c r="I130"/>
    </row>
    <row r="131" spans="1:1026" ht="13.5" customHeight="1">
      <c r="B131" s="82" t="s">
        <v>13</v>
      </c>
      <c r="C131" s="391" t="s">
        <v>119</v>
      </c>
      <c r="D131" s="392"/>
      <c r="E131" s="392"/>
      <c r="F131" s="392"/>
      <c r="G131" s="339"/>
      <c r="H131" s="121">
        <f>'Unifor. e Equip. Encarregado-JC'!J55</f>
        <v>88.135499999999993</v>
      </c>
      <c r="I131"/>
    </row>
    <row r="132" spans="1:1026" ht="13.5" customHeight="1">
      <c r="B132" s="83" t="s">
        <v>14</v>
      </c>
      <c r="C132" s="393" t="s">
        <v>120</v>
      </c>
      <c r="D132" s="394"/>
      <c r="E132" s="394"/>
      <c r="F132" s="392"/>
      <c r="G132" s="339"/>
      <c r="H132" s="122"/>
      <c r="I132"/>
    </row>
    <row r="133" spans="1:1026" s="37" customFormat="1" ht="25.5" customHeight="1" thickBot="1">
      <c r="A133" s="36"/>
      <c r="B133" s="355" t="s">
        <v>121</v>
      </c>
      <c r="C133" s="356"/>
      <c r="D133" s="356"/>
      <c r="E133" s="395"/>
      <c r="F133" s="395"/>
      <c r="G133" s="396"/>
      <c r="H133" s="123">
        <f>SUM(H129:H132)</f>
        <v>333.72966666666662</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377" t="s">
        <v>122</v>
      </c>
      <c r="C135" s="378"/>
      <c r="D135" s="379" t="s">
        <v>127</v>
      </c>
      <c r="E135" s="379"/>
      <c r="F135" s="380"/>
      <c r="G135" s="380"/>
      <c r="H135" s="381"/>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382" t="s">
        <v>116</v>
      </c>
      <c r="D136" s="383"/>
      <c r="E136" s="350"/>
      <c r="F136" s="384" t="s">
        <v>75</v>
      </c>
      <c r="G136" s="385"/>
      <c r="H136" s="96" t="s">
        <v>76</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386" t="s">
        <v>9</v>
      </c>
      <c r="C137" s="359" t="s">
        <v>123</v>
      </c>
      <c r="D137" s="360"/>
      <c r="E137" s="360"/>
      <c r="F137" s="131" t="s">
        <v>155</v>
      </c>
      <c r="G137" s="136">
        <f>H150+H151+H152+H153+H154</f>
        <v>4262.7255579416451</v>
      </c>
      <c r="H137" s="365">
        <f>ROUND(G137*G138,2)</f>
        <v>69.91</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387"/>
      <c r="C138" s="362"/>
      <c r="D138" s="363"/>
      <c r="E138" s="364"/>
      <c r="F138" s="129" t="s">
        <v>75</v>
      </c>
      <c r="G138" s="249">
        <v>1.6400000000000001E-2</v>
      </c>
      <c r="H138" s="366"/>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59" t="s">
        <v>124</v>
      </c>
      <c r="D139" s="360"/>
      <c r="E139" s="361"/>
      <c r="F139" s="131" t="s">
        <v>155</v>
      </c>
      <c r="G139" s="136">
        <f>G137+H137</f>
        <v>4332.6355579416449</v>
      </c>
      <c r="H139" s="365">
        <f>ROUND(G139*G140,2)</f>
        <v>216.63</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62"/>
      <c r="D140" s="363"/>
      <c r="E140" s="364"/>
      <c r="F140" s="129" t="s">
        <v>75</v>
      </c>
      <c r="G140" s="249">
        <v>0.05</v>
      </c>
      <c r="H140" s="366"/>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221" t="s">
        <v>125</v>
      </c>
      <c r="D141" s="222"/>
      <c r="E141" s="217"/>
      <c r="F141" s="367">
        <f>F142+F143+F145</f>
        <v>7.6499999999999999E-2</v>
      </c>
      <c r="G141" s="368"/>
      <c r="H141" s="124">
        <f>SUM(H142:H145)</f>
        <v>376.84792534479175</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69"/>
      <c r="C142" s="371" t="s">
        <v>153</v>
      </c>
      <c r="D142" s="373" t="s">
        <v>67</v>
      </c>
      <c r="E142" s="350"/>
      <c r="F142" s="374">
        <f>IF(F8=1,1.65%,IF(F8=2,0.65%,IF(F8=3,F8,IF(F8=4,F8,"RT Indefinido"))))</f>
        <v>6.5000000000000006E-3</v>
      </c>
      <c r="G142" s="375" t="e">
        <f>IF(#REF!=1,1.65%,IF(#REF!=2,0.65%,IF(#REF!=3,#REF!,IF(#REF!=4,#REF!,"RT Indefinido"))))</f>
        <v>#REF!</v>
      </c>
      <c r="H142" s="130">
        <f>ROUND((((G139+H139))/((1-F141)))*F142,2)</f>
        <v>32.020000000000003</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70"/>
      <c r="C143" s="372"/>
      <c r="D143" s="376" t="s">
        <v>154</v>
      </c>
      <c r="E143" s="350"/>
      <c r="F143" s="374">
        <f>IF(F8=1,7.6%,IF(F8=2,3%,IF(F8=3,F8,IF(F8=4,F8,"RT Indefinido"))))</f>
        <v>0.03</v>
      </c>
      <c r="G143" s="375" t="e">
        <f>IF(#REF!=1,7.6%,IF(#REF!=2,3%,IF(#REF!=3,#REF!,IF(#REF!=4,#REF!,"RT Indefinido"))))</f>
        <v>#REF!</v>
      </c>
      <c r="H143" s="130">
        <f>((G139+H139)/(1-F141)*F143)</f>
        <v>147.7833965763393</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348" t="s">
        <v>126</v>
      </c>
      <c r="D144" s="349"/>
      <c r="E144" s="350"/>
      <c r="F144" s="351">
        <v>0</v>
      </c>
      <c r="G144" s="352"/>
      <c r="H144" s="130">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348" t="s">
        <v>152</v>
      </c>
      <c r="D145" s="349"/>
      <c r="E145" s="350"/>
      <c r="F145" s="353">
        <v>0.04</v>
      </c>
      <c r="G145" s="354"/>
      <c r="H145" s="130">
        <f>((G139+H139)/(1-F141))*F145</f>
        <v>197.04452876845241</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355" t="s">
        <v>128</v>
      </c>
      <c r="C146" s="356"/>
      <c r="D146" s="356"/>
      <c r="E146" s="357"/>
      <c r="F146" s="358">
        <f>F141+G140+G138</f>
        <v>0.1429</v>
      </c>
      <c r="G146" s="357"/>
      <c r="H146" s="123">
        <f>H141+H139+H137</f>
        <v>663.38792534479171</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332" t="s">
        <v>130</v>
      </c>
      <c r="C148" s="333"/>
      <c r="D148" s="333"/>
      <c r="E148" s="333"/>
      <c r="F148" s="333"/>
      <c r="G148" s="333"/>
      <c r="H148" s="334"/>
      <c r="I148"/>
    </row>
    <row r="149" spans="1:1026">
      <c r="A149"/>
      <c r="B149" s="335" t="s">
        <v>22</v>
      </c>
      <c r="C149" s="336"/>
      <c r="D149" s="336"/>
      <c r="E149" s="336"/>
      <c r="F149" s="336"/>
      <c r="G149" s="337"/>
      <c r="H149" s="338"/>
      <c r="I149"/>
    </row>
    <row r="150" spans="1:1026" ht="15.75" customHeight="1">
      <c r="A150"/>
      <c r="B150" s="146" t="s">
        <v>9</v>
      </c>
      <c r="C150" s="193" t="s">
        <v>151</v>
      </c>
      <c r="D150" s="194"/>
      <c r="E150" s="194"/>
      <c r="F150" s="194"/>
      <c r="G150" s="195"/>
      <c r="H150" s="147">
        <f>H46</f>
        <v>2207.8197755000001</v>
      </c>
      <c r="I150"/>
    </row>
    <row r="151" spans="1:1026" ht="15.75" customHeight="1">
      <c r="A151"/>
      <c r="B151" s="146" t="s">
        <v>11</v>
      </c>
      <c r="C151" s="193" t="s">
        <v>132</v>
      </c>
      <c r="D151" s="194"/>
      <c r="E151" s="194"/>
      <c r="F151" s="194"/>
      <c r="G151" s="195"/>
      <c r="H151" s="147">
        <f>H91</f>
        <v>1231.8247757749782</v>
      </c>
      <c r="I151"/>
    </row>
    <row r="152" spans="1:1026" ht="15.75" customHeight="1">
      <c r="A152"/>
      <c r="B152" s="146" t="s">
        <v>13</v>
      </c>
      <c r="C152" s="193" t="s">
        <v>133</v>
      </c>
      <c r="D152" s="194"/>
      <c r="E152" s="194"/>
      <c r="F152" s="194"/>
      <c r="G152" s="195"/>
      <c r="H152" s="147">
        <f>H101</f>
        <v>144.62134</v>
      </c>
      <c r="I152"/>
    </row>
    <row r="153" spans="1:1026" ht="15.75" customHeight="1">
      <c r="A153"/>
      <c r="B153" s="146" t="s">
        <v>14</v>
      </c>
      <c r="C153" s="193" t="s">
        <v>134</v>
      </c>
      <c r="D153" s="194"/>
      <c r="E153" s="194"/>
      <c r="F153" s="194"/>
      <c r="G153" s="195"/>
      <c r="H153" s="147">
        <f>H125</f>
        <v>344.73</v>
      </c>
      <c r="I153"/>
    </row>
    <row r="154" spans="1:1026" s="51" customFormat="1" ht="15.75" customHeight="1">
      <c r="A154" s="47"/>
      <c r="B154" s="92" t="s">
        <v>38</v>
      </c>
      <c r="C154" s="193" t="s">
        <v>135</v>
      </c>
      <c r="D154" s="194"/>
      <c r="E154" s="194"/>
      <c r="F154" s="194"/>
      <c r="G154" s="195"/>
      <c r="H154" s="147">
        <f>H133</f>
        <v>333.72966666666662</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8"/>
      <c r="C155" s="345" t="s">
        <v>131</v>
      </c>
      <c r="D155" s="346"/>
      <c r="E155" s="346"/>
      <c r="F155" s="346"/>
      <c r="G155" s="347"/>
      <c r="H155" s="149">
        <f>SUM(H150:H154)</f>
        <v>4262.7255579416451</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40</v>
      </c>
      <c r="C156" s="193" t="s">
        <v>150</v>
      </c>
      <c r="D156" s="194"/>
      <c r="E156" s="194"/>
      <c r="F156" s="194"/>
      <c r="G156" s="195"/>
      <c r="H156" s="147">
        <f>H146</f>
        <v>663.38792534479171</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342" t="s">
        <v>136</v>
      </c>
      <c r="C157" s="343"/>
      <c r="D157" s="343"/>
      <c r="E157" s="343"/>
      <c r="F157" s="343"/>
      <c r="G157" s="344"/>
      <c r="H157" s="150">
        <f>SUM(H155:H156)</f>
        <v>4926.1134832864373</v>
      </c>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224"/>
      <c r="C158" s="99"/>
      <c r="D158" s="99"/>
      <c r="E158" s="99"/>
      <c r="F158" s="100"/>
      <c r="G158" s="100"/>
      <c r="H158" s="101"/>
      <c r="I158" s="34"/>
    </row>
    <row r="159" spans="1:1026" ht="24" customHeight="1">
      <c r="A159"/>
      <c r="B159" s="316" t="s">
        <v>137</v>
      </c>
      <c r="C159" s="317"/>
      <c r="D159" s="317"/>
      <c r="E159" s="317"/>
      <c r="F159" s="317"/>
      <c r="G159" s="317"/>
      <c r="H159" s="318"/>
      <c r="I159"/>
    </row>
    <row r="160" spans="1:1026" ht="18.75" customHeight="1">
      <c r="A160"/>
      <c r="B160" s="319" t="s">
        <v>22</v>
      </c>
      <c r="C160" s="330"/>
      <c r="D160" s="330"/>
      <c r="E160" s="330"/>
      <c r="F160" s="330"/>
      <c r="G160" s="330"/>
      <c r="H160" s="331"/>
      <c r="I160"/>
    </row>
    <row r="161" spans="1:1026" ht="72.75" customHeight="1">
      <c r="A161"/>
      <c r="B161" s="307" t="s">
        <v>140</v>
      </c>
      <c r="C161" s="308"/>
      <c r="D161" s="104" t="s">
        <v>139</v>
      </c>
      <c r="E161" s="104" t="s">
        <v>138</v>
      </c>
      <c r="F161" s="104" t="s">
        <v>144</v>
      </c>
      <c r="G161" s="104" t="s">
        <v>141</v>
      </c>
      <c r="H161" s="132" t="s">
        <v>142</v>
      </c>
      <c r="I161"/>
    </row>
    <row r="162" spans="1:1026" ht="66.599999999999994" customHeight="1">
      <c r="A162"/>
      <c r="B162" s="309" t="str">
        <f>E24</f>
        <v>Encarregado - TRAB AGROP. GERAL 44h - CBO 6210-05  - (JC)</v>
      </c>
      <c r="C162" s="310"/>
      <c r="D162" s="125">
        <f>H157</f>
        <v>4926.1134832864373</v>
      </c>
      <c r="E162" s="106">
        <v>1</v>
      </c>
      <c r="F162" s="126">
        <f>D162*E162</f>
        <v>4926.1134832864373</v>
      </c>
      <c r="G162" s="107">
        <v>1</v>
      </c>
      <c r="H162" s="133">
        <f>F162*G162</f>
        <v>4926.1134832864373</v>
      </c>
      <c r="I162"/>
    </row>
    <row r="163" spans="1:1026" s="34" customFormat="1" ht="30.75" customHeight="1" thickBot="1">
      <c r="B163" s="311" t="s">
        <v>143</v>
      </c>
      <c r="C163" s="312"/>
      <c r="D163" s="313"/>
      <c r="E163" s="313"/>
      <c r="F163" s="313"/>
      <c r="G163" s="313"/>
      <c r="H163" s="134">
        <f>SUM(H162)</f>
        <v>4926.1134832864373</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314"/>
      <c r="C164" s="315"/>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316" t="s">
        <v>158</v>
      </c>
      <c r="C165" s="317"/>
      <c r="D165" s="317"/>
      <c r="E165" s="317"/>
      <c r="F165" s="317"/>
      <c r="G165" s="317"/>
      <c r="H165" s="318"/>
      <c r="I165"/>
    </row>
    <row r="166" spans="1:1026" ht="18.75" customHeight="1">
      <c r="A166"/>
      <c r="B166" s="319" t="s">
        <v>156</v>
      </c>
      <c r="C166" s="320"/>
      <c r="D166" s="320"/>
      <c r="E166" s="320"/>
      <c r="F166" s="320"/>
      <c r="G166" s="320"/>
      <c r="H166" s="225" t="s">
        <v>157</v>
      </c>
      <c r="I166"/>
    </row>
    <row r="167" spans="1:1026" ht="30" customHeight="1">
      <c r="A167"/>
      <c r="B167" s="223" t="s">
        <v>9</v>
      </c>
      <c r="C167" s="302" t="s">
        <v>159</v>
      </c>
      <c r="D167" s="303"/>
      <c r="E167" s="303"/>
      <c r="F167" s="303"/>
      <c r="G167" s="304"/>
      <c r="H167" s="135">
        <f>H163</f>
        <v>4926.1134832864373</v>
      </c>
      <c r="I167"/>
    </row>
    <row r="168" spans="1:1026" ht="30" customHeight="1">
      <c r="A168"/>
      <c r="B168" s="187" t="s">
        <v>11</v>
      </c>
      <c r="C168" s="305" t="s">
        <v>170</v>
      </c>
      <c r="D168" s="306"/>
      <c r="E168" s="306"/>
      <c r="F168" s="306"/>
      <c r="G168" s="306"/>
      <c r="H168" s="188">
        <f>H167*H13</f>
        <v>98522.269665728745</v>
      </c>
      <c r="I168" s="189"/>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2">
    <mergeCell ref="C167:G167"/>
    <mergeCell ref="C168:G168"/>
    <mergeCell ref="B161:C161"/>
    <mergeCell ref="B162:C162"/>
    <mergeCell ref="B163:G163"/>
    <mergeCell ref="B164:C164"/>
    <mergeCell ref="B165:H165"/>
    <mergeCell ref="B166:G166"/>
    <mergeCell ref="B148:H148"/>
    <mergeCell ref="B149:H149"/>
    <mergeCell ref="C155:G155"/>
    <mergeCell ref="B157:G157"/>
    <mergeCell ref="B159:H159"/>
    <mergeCell ref="B160:H160"/>
    <mergeCell ref="C144:E144"/>
    <mergeCell ref="F144:G144"/>
    <mergeCell ref="C145:E145"/>
    <mergeCell ref="F145:G145"/>
    <mergeCell ref="B146:E146"/>
    <mergeCell ref="F146:G146"/>
    <mergeCell ref="F141:G141"/>
    <mergeCell ref="B142:B143"/>
    <mergeCell ref="C142:C143"/>
    <mergeCell ref="D142:E142"/>
    <mergeCell ref="F142:G142"/>
    <mergeCell ref="D143:E143"/>
    <mergeCell ref="F143:G143"/>
    <mergeCell ref="C136:E136"/>
    <mergeCell ref="F136:G136"/>
    <mergeCell ref="B137:B138"/>
    <mergeCell ref="C137:E138"/>
    <mergeCell ref="H137:H138"/>
    <mergeCell ref="C139:E140"/>
    <mergeCell ref="H139:H140"/>
    <mergeCell ref="C129:G129"/>
    <mergeCell ref="C130:G130"/>
    <mergeCell ref="C131:G131"/>
    <mergeCell ref="C132:G132"/>
    <mergeCell ref="B133:G133"/>
    <mergeCell ref="B135:C135"/>
    <mergeCell ref="D135:H135"/>
    <mergeCell ref="C123:G123"/>
    <mergeCell ref="C124:G124"/>
    <mergeCell ref="B125:G125"/>
    <mergeCell ref="B127:C127"/>
    <mergeCell ref="D127:H127"/>
    <mergeCell ref="C128:G128"/>
    <mergeCell ref="C117:G117"/>
    <mergeCell ref="C118:G118"/>
    <mergeCell ref="B119:G119"/>
    <mergeCell ref="B121:C121"/>
    <mergeCell ref="D121:H121"/>
    <mergeCell ref="C122:G122"/>
    <mergeCell ref="C105:G105"/>
    <mergeCell ref="C111:G111"/>
    <mergeCell ref="B114:G114"/>
    <mergeCell ref="B116:C116"/>
    <mergeCell ref="D116:H116"/>
    <mergeCell ref="B101:E101"/>
    <mergeCell ref="F101:G101"/>
    <mergeCell ref="B103:C103"/>
    <mergeCell ref="D103:H103"/>
    <mergeCell ref="B104:C104"/>
    <mergeCell ref="D104:H104"/>
    <mergeCell ref="C106:E106"/>
    <mergeCell ref="F106:G106"/>
    <mergeCell ref="C95:G95"/>
    <mergeCell ref="C96:G96"/>
    <mergeCell ref="C97:G97"/>
    <mergeCell ref="C98:G98"/>
    <mergeCell ref="C99:G99"/>
    <mergeCell ref="C100:G100"/>
    <mergeCell ref="C89:G89"/>
    <mergeCell ref="C90:G90"/>
    <mergeCell ref="B91:G91"/>
    <mergeCell ref="B93:C93"/>
    <mergeCell ref="D93:H93"/>
    <mergeCell ref="C94:G94"/>
    <mergeCell ref="C87:G87"/>
    <mergeCell ref="C88:G88"/>
    <mergeCell ref="C78:G78"/>
    <mergeCell ref="C79:G79"/>
    <mergeCell ref="B80:B82"/>
    <mergeCell ref="C80:C82"/>
    <mergeCell ref="D80:G80"/>
    <mergeCell ref="D81:G81"/>
    <mergeCell ref="D82:G82"/>
    <mergeCell ref="C77:G77"/>
    <mergeCell ref="D72:E72"/>
    <mergeCell ref="F72:G72"/>
    <mergeCell ref="D73:E73"/>
    <mergeCell ref="F73:G73"/>
    <mergeCell ref="B83:G83"/>
    <mergeCell ref="C84:H84"/>
    <mergeCell ref="B86:C86"/>
    <mergeCell ref="D86:H86"/>
    <mergeCell ref="B74:B76"/>
    <mergeCell ref="C74:C76"/>
    <mergeCell ref="D74:E74"/>
    <mergeCell ref="F74:G74"/>
    <mergeCell ref="H74:H76"/>
    <mergeCell ref="D75:E75"/>
    <mergeCell ref="F75:G75"/>
    <mergeCell ref="D76:E76"/>
    <mergeCell ref="F76:G76"/>
    <mergeCell ref="B67:E67"/>
    <mergeCell ref="F67:G67"/>
    <mergeCell ref="B69:C69"/>
    <mergeCell ref="D69:H69"/>
    <mergeCell ref="C70:G70"/>
    <mergeCell ref="B71:B73"/>
    <mergeCell ref="C71:C73"/>
    <mergeCell ref="D71:E71"/>
    <mergeCell ref="F71:G71"/>
    <mergeCell ref="H71:H73"/>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0:G50"/>
    <mergeCell ref="B53:G53"/>
    <mergeCell ref="B55:G55"/>
    <mergeCell ref="B57:C57"/>
    <mergeCell ref="D57:H57"/>
    <mergeCell ref="C51:E51"/>
    <mergeCell ref="F51:G51"/>
    <mergeCell ref="C52:E52"/>
    <mergeCell ref="F52:G52"/>
    <mergeCell ref="D45:G45"/>
    <mergeCell ref="B46:G46"/>
    <mergeCell ref="B48:C48"/>
    <mergeCell ref="D48:H48"/>
    <mergeCell ref="B49:C49"/>
    <mergeCell ref="D49:H49"/>
    <mergeCell ref="C39:G39"/>
    <mergeCell ref="C40:G40"/>
    <mergeCell ref="C41:G41"/>
    <mergeCell ref="C42:G42"/>
    <mergeCell ref="D43:G43"/>
    <mergeCell ref="D44:G44"/>
    <mergeCell ref="D34:E34"/>
    <mergeCell ref="F34:G34"/>
    <mergeCell ref="C35:D35"/>
    <mergeCell ref="C36:G36"/>
    <mergeCell ref="C37:G37"/>
    <mergeCell ref="C38:G38"/>
    <mergeCell ref="C28:H28"/>
    <mergeCell ref="B30:C30"/>
    <mergeCell ref="D30:H30"/>
    <mergeCell ref="C31:F31"/>
    <mergeCell ref="C32:G32"/>
    <mergeCell ref="B33:B34"/>
    <mergeCell ref="C33:C34"/>
    <mergeCell ref="D33:E33"/>
    <mergeCell ref="F33:G33"/>
    <mergeCell ref="H33:H34"/>
    <mergeCell ref="C23:G23"/>
    <mergeCell ref="C24:D24"/>
    <mergeCell ref="E24:H24"/>
    <mergeCell ref="C25:D25"/>
    <mergeCell ref="C26:G26"/>
    <mergeCell ref="C27:G27"/>
    <mergeCell ref="C17:H17"/>
    <mergeCell ref="B18:H18"/>
    <mergeCell ref="B19:H19"/>
    <mergeCell ref="B20:H20"/>
    <mergeCell ref="B21:H21"/>
    <mergeCell ref="B22:H22"/>
    <mergeCell ref="C13:G13"/>
    <mergeCell ref="C14:H14"/>
    <mergeCell ref="C15:H15"/>
    <mergeCell ref="C16:H16"/>
    <mergeCell ref="B7:C7"/>
    <mergeCell ref="D7:H7"/>
    <mergeCell ref="B8:D8"/>
    <mergeCell ref="B9:H9"/>
    <mergeCell ref="C10:F10"/>
    <mergeCell ref="C11:D11"/>
    <mergeCell ref="F11:H11"/>
    <mergeCell ref="B1:H1"/>
    <mergeCell ref="B2:H2"/>
    <mergeCell ref="C3:D3"/>
    <mergeCell ref="C4:H4"/>
    <mergeCell ref="B5:H5"/>
    <mergeCell ref="B6:C6"/>
    <mergeCell ref="D6:H6"/>
    <mergeCell ref="C12:D12"/>
    <mergeCell ref="E12:H12"/>
  </mergeCells>
  <printOptions horizontalCentered="1"/>
  <pageMargins left="0.11811023622047245" right="0.11811023622047245" top="0.11811023622047245" bottom="0.35433070866141736" header="0.31496062992125984" footer="0.11811023622047245"/>
  <pageSetup paperSize="9" scale="67" orientation="portrait" r:id="rId1"/>
  <headerFooter>
    <oddFooter>&amp;C&amp;"Calibri,Negrito"&amp;14&amp;A » Página -&amp;P  de  &amp;N</oddFooter>
  </headerFooter>
  <rowBreaks count="2" manualBreakCount="2">
    <brk id="67" max="16383" man="1"/>
    <brk id="133" max="16383" man="1"/>
  </rowBreaks>
  <colBreaks count="1" manualBreakCount="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L58"/>
  <sheetViews>
    <sheetView zoomScale="70" zoomScaleNormal="70" workbookViewId="0">
      <selection activeCell="O9" sqref="O9"/>
    </sheetView>
  </sheetViews>
  <sheetFormatPr defaultRowHeight="15"/>
  <cols>
    <col min="1" max="1" width="1.140625" style="255" customWidth="1"/>
    <col min="2" max="2" width="3.85546875" style="255" customWidth="1"/>
    <col min="3" max="3" width="63.85546875" style="255" customWidth="1"/>
    <col min="4" max="4" width="9" style="255" customWidth="1"/>
    <col min="5" max="5" width="8.5703125" style="255" customWidth="1"/>
    <col min="6" max="6" width="18.42578125" style="255" customWidth="1"/>
    <col min="7" max="7" width="10.85546875" style="255" customWidth="1"/>
    <col min="8" max="8" width="13.85546875" style="277" customWidth="1"/>
    <col min="9" max="9" width="26.140625" style="277" customWidth="1"/>
    <col min="10" max="10" width="29" style="255" customWidth="1"/>
    <col min="11" max="11" width="1.140625" style="255" customWidth="1"/>
    <col min="12" max="256" width="9.140625" style="255"/>
    <col min="257" max="257" width="1.140625" style="255" customWidth="1"/>
    <col min="258" max="258" width="3.85546875" style="255" customWidth="1"/>
    <col min="259" max="259" width="64.85546875" style="255" customWidth="1"/>
    <col min="260" max="260" width="9" style="255" customWidth="1"/>
    <col min="261" max="261" width="8.5703125" style="255" customWidth="1"/>
    <col min="262" max="262" width="18.7109375" style="255" customWidth="1"/>
    <col min="263" max="263" width="10.85546875" style="255" customWidth="1"/>
    <col min="264" max="264" width="13.85546875" style="255" customWidth="1"/>
    <col min="265" max="265" width="26.140625" style="255" customWidth="1"/>
    <col min="266" max="266" width="31.28515625" style="255" customWidth="1"/>
    <col min="267" max="267" width="1.140625" style="255" customWidth="1"/>
    <col min="268" max="512" width="9.140625" style="255"/>
    <col min="513" max="513" width="1.140625" style="255" customWidth="1"/>
    <col min="514" max="514" width="3.85546875" style="255" customWidth="1"/>
    <col min="515" max="515" width="64.85546875" style="255" customWidth="1"/>
    <col min="516" max="516" width="9" style="255" customWidth="1"/>
    <col min="517" max="517" width="8.5703125" style="255" customWidth="1"/>
    <col min="518" max="518" width="18.7109375" style="255" customWidth="1"/>
    <col min="519" max="519" width="10.85546875" style="255" customWidth="1"/>
    <col min="520" max="520" width="13.85546875" style="255" customWidth="1"/>
    <col min="521" max="521" width="26.140625" style="255" customWidth="1"/>
    <col min="522" max="522" width="31.28515625" style="255" customWidth="1"/>
    <col min="523" max="523" width="1.140625" style="255" customWidth="1"/>
    <col min="524" max="768" width="9.140625" style="255"/>
    <col min="769" max="769" width="1.140625" style="255" customWidth="1"/>
    <col min="770" max="770" width="3.85546875" style="255" customWidth="1"/>
    <col min="771" max="771" width="64.85546875" style="255" customWidth="1"/>
    <col min="772" max="772" width="9" style="255" customWidth="1"/>
    <col min="773" max="773" width="8.5703125" style="255" customWidth="1"/>
    <col min="774" max="774" width="18.7109375" style="255" customWidth="1"/>
    <col min="775" max="775" width="10.85546875" style="255" customWidth="1"/>
    <col min="776" max="776" width="13.85546875" style="255" customWidth="1"/>
    <col min="777" max="777" width="26.140625" style="255" customWidth="1"/>
    <col min="778" max="778" width="31.28515625" style="255" customWidth="1"/>
    <col min="779" max="779" width="1.140625" style="255" customWidth="1"/>
    <col min="780" max="1024" width="9.140625" style="255"/>
    <col min="1025" max="1025" width="1.140625" style="255" customWidth="1"/>
    <col min="1026" max="1026" width="3.85546875" style="255" customWidth="1"/>
    <col min="1027" max="1027" width="64.85546875" style="255" customWidth="1"/>
    <col min="1028" max="1028" width="9" style="255" customWidth="1"/>
    <col min="1029" max="1029" width="8.5703125" style="255" customWidth="1"/>
    <col min="1030" max="1030" width="18.7109375" style="255" customWidth="1"/>
    <col min="1031" max="1031" width="10.85546875" style="255" customWidth="1"/>
    <col min="1032" max="1032" width="13.85546875" style="255" customWidth="1"/>
    <col min="1033" max="1033" width="26.140625" style="255" customWidth="1"/>
    <col min="1034" max="1034" width="31.28515625" style="255" customWidth="1"/>
    <col min="1035" max="1035" width="1.140625" style="255" customWidth="1"/>
    <col min="1036" max="1280" width="9.140625" style="255"/>
    <col min="1281" max="1281" width="1.140625" style="255" customWidth="1"/>
    <col min="1282" max="1282" width="3.85546875" style="255" customWidth="1"/>
    <col min="1283" max="1283" width="64.85546875" style="255" customWidth="1"/>
    <col min="1284" max="1284" width="9" style="255" customWidth="1"/>
    <col min="1285" max="1285" width="8.5703125" style="255" customWidth="1"/>
    <col min="1286" max="1286" width="18.7109375" style="255" customWidth="1"/>
    <col min="1287" max="1287" width="10.85546875" style="255" customWidth="1"/>
    <col min="1288" max="1288" width="13.85546875" style="255" customWidth="1"/>
    <col min="1289" max="1289" width="26.140625" style="255" customWidth="1"/>
    <col min="1290" max="1290" width="31.28515625" style="255" customWidth="1"/>
    <col min="1291" max="1291" width="1.140625" style="255" customWidth="1"/>
    <col min="1292" max="1536" width="9.140625" style="255"/>
    <col min="1537" max="1537" width="1.140625" style="255" customWidth="1"/>
    <col min="1538" max="1538" width="3.85546875" style="255" customWidth="1"/>
    <col min="1539" max="1539" width="64.85546875" style="255" customWidth="1"/>
    <col min="1540" max="1540" width="9" style="255" customWidth="1"/>
    <col min="1541" max="1541" width="8.5703125" style="255" customWidth="1"/>
    <col min="1542" max="1542" width="18.7109375" style="255" customWidth="1"/>
    <col min="1543" max="1543" width="10.85546875" style="255" customWidth="1"/>
    <col min="1544" max="1544" width="13.85546875" style="255" customWidth="1"/>
    <col min="1545" max="1545" width="26.140625" style="255" customWidth="1"/>
    <col min="1546" max="1546" width="31.28515625" style="255" customWidth="1"/>
    <col min="1547" max="1547" width="1.140625" style="255" customWidth="1"/>
    <col min="1548" max="1792" width="9.140625" style="255"/>
    <col min="1793" max="1793" width="1.140625" style="255" customWidth="1"/>
    <col min="1794" max="1794" width="3.85546875" style="255" customWidth="1"/>
    <col min="1795" max="1795" width="64.85546875" style="255" customWidth="1"/>
    <col min="1796" max="1796" width="9" style="255" customWidth="1"/>
    <col min="1797" max="1797" width="8.5703125" style="255" customWidth="1"/>
    <col min="1798" max="1798" width="18.7109375" style="255" customWidth="1"/>
    <col min="1799" max="1799" width="10.85546875" style="255" customWidth="1"/>
    <col min="1800" max="1800" width="13.85546875" style="255" customWidth="1"/>
    <col min="1801" max="1801" width="26.140625" style="255" customWidth="1"/>
    <col min="1802" max="1802" width="31.28515625" style="255" customWidth="1"/>
    <col min="1803" max="1803" width="1.140625" style="255" customWidth="1"/>
    <col min="1804" max="2048" width="9.140625" style="255"/>
    <col min="2049" max="2049" width="1.140625" style="255" customWidth="1"/>
    <col min="2050" max="2050" width="3.85546875" style="255" customWidth="1"/>
    <col min="2051" max="2051" width="64.85546875" style="255" customWidth="1"/>
    <col min="2052" max="2052" width="9" style="255" customWidth="1"/>
    <col min="2053" max="2053" width="8.5703125" style="255" customWidth="1"/>
    <col min="2054" max="2054" width="18.7109375" style="255" customWidth="1"/>
    <col min="2055" max="2055" width="10.85546875" style="255" customWidth="1"/>
    <col min="2056" max="2056" width="13.85546875" style="255" customWidth="1"/>
    <col min="2057" max="2057" width="26.140625" style="255" customWidth="1"/>
    <col min="2058" max="2058" width="31.28515625" style="255" customWidth="1"/>
    <col min="2059" max="2059" width="1.140625" style="255" customWidth="1"/>
    <col min="2060" max="2304" width="9.140625" style="255"/>
    <col min="2305" max="2305" width="1.140625" style="255" customWidth="1"/>
    <col min="2306" max="2306" width="3.85546875" style="255" customWidth="1"/>
    <col min="2307" max="2307" width="64.85546875" style="255" customWidth="1"/>
    <col min="2308" max="2308" width="9" style="255" customWidth="1"/>
    <col min="2309" max="2309" width="8.5703125" style="255" customWidth="1"/>
    <col min="2310" max="2310" width="18.7109375" style="255" customWidth="1"/>
    <col min="2311" max="2311" width="10.85546875" style="255" customWidth="1"/>
    <col min="2312" max="2312" width="13.85546875" style="255" customWidth="1"/>
    <col min="2313" max="2313" width="26.140625" style="255" customWidth="1"/>
    <col min="2314" max="2314" width="31.28515625" style="255" customWidth="1"/>
    <col min="2315" max="2315" width="1.140625" style="255" customWidth="1"/>
    <col min="2316" max="2560" width="9.140625" style="255"/>
    <col min="2561" max="2561" width="1.140625" style="255" customWidth="1"/>
    <col min="2562" max="2562" width="3.85546875" style="255" customWidth="1"/>
    <col min="2563" max="2563" width="64.85546875" style="255" customWidth="1"/>
    <col min="2564" max="2564" width="9" style="255" customWidth="1"/>
    <col min="2565" max="2565" width="8.5703125" style="255" customWidth="1"/>
    <col min="2566" max="2566" width="18.7109375" style="255" customWidth="1"/>
    <col min="2567" max="2567" width="10.85546875" style="255" customWidth="1"/>
    <col min="2568" max="2568" width="13.85546875" style="255" customWidth="1"/>
    <col min="2569" max="2569" width="26.140625" style="255" customWidth="1"/>
    <col min="2570" max="2570" width="31.28515625" style="255" customWidth="1"/>
    <col min="2571" max="2571" width="1.140625" style="255" customWidth="1"/>
    <col min="2572" max="2816" width="9.140625" style="255"/>
    <col min="2817" max="2817" width="1.140625" style="255" customWidth="1"/>
    <col min="2818" max="2818" width="3.85546875" style="255" customWidth="1"/>
    <col min="2819" max="2819" width="64.85546875" style="255" customWidth="1"/>
    <col min="2820" max="2820" width="9" style="255" customWidth="1"/>
    <col min="2821" max="2821" width="8.5703125" style="255" customWidth="1"/>
    <col min="2822" max="2822" width="18.7109375" style="255" customWidth="1"/>
    <col min="2823" max="2823" width="10.85546875" style="255" customWidth="1"/>
    <col min="2824" max="2824" width="13.85546875" style="255" customWidth="1"/>
    <col min="2825" max="2825" width="26.140625" style="255" customWidth="1"/>
    <col min="2826" max="2826" width="31.28515625" style="255" customWidth="1"/>
    <col min="2827" max="2827" width="1.140625" style="255" customWidth="1"/>
    <col min="2828" max="3072" width="9.140625" style="255"/>
    <col min="3073" max="3073" width="1.140625" style="255" customWidth="1"/>
    <col min="3074" max="3074" width="3.85546875" style="255" customWidth="1"/>
    <col min="3075" max="3075" width="64.85546875" style="255" customWidth="1"/>
    <col min="3076" max="3076" width="9" style="255" customWidth="1"/>
    <col min="3077" max="3077" width="8.5703125" style="255" customWidth="1"/>
    <col min="3078" max="3078" width="18.7109375" style="255" customWidth="1"/>
    <col min="3079" max="3079" width="10.85546875" style="255" customWidth="1"/>
    <col min="3080" max="3080" width="13.85546875" style="255" customWidth="1"/>
    <col min="3081" max="3081" width="26.140625" style="255" customWidth="1"/>
    <col min="3082" max="3082" width="31.28515625" style="255" customWidth="1"/>
    <col min="3083" max="3083" width="1.140625" style="255" customWidth="1"/>
    <col min="3084" max="3328" width="9.140625" style="255"/>
    <col min="3329" max="3329" width="1.140625" style="255" customWidth="1"/>
    <col min="3330" max="3330" width="3.85546875" style="255" customWidth="1"/>
    <col min="3331" max="3331" width="64.85546875" style="255" customWidth="1"/>
    <col min="3332" max="3332" width="9" style="255" customWidth="1"/>
    <col min="3333" max="3333" width="8.5703125" style="255" customWidth="1"/>
    <col min="3334" max="3334" width="18.7109375" style="255" customWidth="1"/>
    <col min="3335" max="3335" width="10.85546875" style="255" customWidth="1"/>
    <col min="3336" max="3336" width="13.85546875" style="255" customWidth="1"/>
    <col min="3337" max="3337" width="26.140625" style="255" customWidth="1"/>
    <col min="3338" max="3338" width="31.28515625" style="255" customWidth="1"/>
    <col min="3339" max="3339" width="1.140625" style="255" customWidth="1"/>
    <col min="3340" max="3584" width="9.140625" style="255"/>
    <col min="3585" max="3585" width="1.140625" style="255" customWidth="1"/>
    <col min="3586" max="3586" width="3.85546875" style="255" customWidth="1"/>
    <col min="3587" max="3587" width="64.85546875" style="255" customWidth="1"/>
    <col min="3588" max="3588" width="9" style="255" customWidth="1"/>
    <col min="3589" max="3589" width="8.5703125" style="255" customWidth="1"/>
    <col min="3590" max="3590" width="18.7109375" style="255" customWidth="1"/>
    <col min="3591" max="3591" width="10.85546875" style="255" customWidth="1"/>
    <col min="3592" max="3592" width="13.85546875" style="255" customWidth="1"/>
    <col min="3593" max="3593" width="26.140625" style="255" customWidth="1"/>
    <col min="3594" max="3594" width="31.28515625" style="255" customWidth="1"/>
    <col min="3595" max="3595" width="1.140625" style="255" customWidth="1"/>
    <col min="3596" max="3840" width="9.140625" style="255"/>
    <col min="3841" max="3841" width="1.140625" style="255" customWidth="1"/>
    <col min="3842" max="3842" width="3.85546875" style="255" customWidth="1"/>
    <col min="3843" max="3843" width="64.85546875" style="255" customWidth="1"/>
    <col min="3844" max="3844" width="9" style="255" customWidth="1"/>
    <col min="3845" max="3845" width="8.5703125" style="255" customWidth="1"/>
    <col min="3846" max="3846" width="18.7109375" style="255" customWidth="1"/>
    <col min="3847" max="3847" width="10.85546875" style="255" customWidth="1"/>
    <col min="3848" max="3848" width="13.85546875" style="255" customWidth="1"/>
    <col min="3849" max="3849" width="26.140625" style="255" customWidth="1"/>
    <col min="3850" max="3850" width="31.28515625" style="255" customWidth="1"/>
    <col min="3851" max="3851" width="1.140625" style="255" customWidth="1"/>
    <col min="3852" max="4096" width="9.140625" style="255"/>
    <col min="4097" max="4097" width="1.140625" style="255" customWidth="1"/>
    <col min="4098" max="4098" width="3.85546875" style="255" customWidth="1"/>
    <col min="4099" max="4099" width="64.85546875" style="255" customWidth="1"/>
    <col min="4100" max="4100" width="9" style="255" customWidth="1"/>
    <col min="4101" max="4101" width="8.5703125" style="255" customWidth="1"/>
    <col min="4102" max="4102" width="18.7109375" style="255" customWidth="1"/>
    <col min="4103" max="4103" width="10.85546875" style="255" customWidth="1"/>
    <col min="4104" max="4104" width="13.85546875" style="255" customWidth="1"/>
    <col min="4105" max="4105" width="26.140625" style="255" customWidth="1"/>
    <col min="4106" max="4106" width="31.28515625" style="255" customWidth="1"/>
    <col min="4107" max="4107" width="1.140625" style="255" customWidth="1"/>
    <col min="4108" max="4352" width="9.140625" style="255"/>
    <col min="4353" max="4353" width="1.140625" style="255" customWidth="1"/>
    <col min="4354" max="4354" width="3.85546875" style="255" customWidth="1"/>
    <col min="4355" max="4355" width="64.85546875" style="255" customWidth="1"/>
    <col min="4356" max="4356" width="9" style="255" customWidth="1"/>
    <col min="4357" max="4357" width="8.5703125" style="255" customWidth="1"/>
    <col min="4358" max="4358" width="18.7109375" style="255" customWidth="1"/>
    <col min="4359" max="4359" width="10.85546875" style="255" customWidth="1"/>
    <col min="4360" max="4360" width="13.85546875" style="255" customWidth="1"/>
    <col min="4361" max="4361" width="26.140625" style="255" customWidth="1"/>
    <col min="4362" max="4362" width="31.28515625" style="255" customWidth="1"/>
    <col min="4363" max="4363" width="1.140625" style="255" customWidth="1"/>
    <col min="4364" max="4608" width="9.140625" style="255"/>
    <col min="4609" max="4609" width="1.140625" style="255" customWidth="1"/>
    <col min="4610" max="4610" width="3.85546875" style="255" customWidth="1"/>
    <col min="4611" max="4611" width="64.85546875" style="255" customWidth="1"/>
    <col min="4612" max="4612" width="9" style="255" customWidth="1"/>
    <col min="4613" max="4613" width="8.5703125" style="255" customWidth="1"/>
    <col min="4614" max="4614" width="18.7109375" style="255" customWidth="1"/>
    <col min="4615" max="4615" width="10.85546875" style="255" customWidth="1"/>
    <col min="4616" max="4616" width="13.85546875" style="255" customWidth="1"/>
    <col min="4617" max="4617" width="26.140625" style="255" customWidth="1"/>
    <col min="4618" max="4618" width="31.28515625" style="255" customWidth="1"/>
    <col min="4619" max="4619" width="1.140625" style="255" customWidth="1"/>
    <col min="4620" max="4864" width="9.140625" style="255"/>
    <col min="4865" max="4865" width="1.140625" style="255" customWidth="1"/>
    <col min="4866" max="4866" width="3.85546875" style="255" customWidth="1"/>
    <col min="4867" max="4867" width="64.85546875" style="255" customWidth="1"/>
    <col min="4868" max="4868" width="9" style="255" customWidth="1"/>
    <col min="4869" max="4869" width="8.5703125" style="255" customWidth="1"/>
    <col min="4870" max="4870" width="18.7109375" style="255" customWidth="1"/>
    <col min="4871" max="4871" width="10.85546875" style="255" customWidth="1"/>
    <col min="4872" max="4872" width="13.85546875" style="255" customWidth="1"/>
    <col min="4873" max="4873" width="26.140625" style="255" customWidth="1"/>
    <col min="4874" max="4874" width="31.28515625" style="255" customWidth="1"/>
    <col min="4875" max="4875" width="1.140625" style="255" customWidth="1"/>
    <col min="4876" max="5120" width="9.140625" style="255"/>
    <col min="5121" max="5121" width="1.140625" style="255" customWidth="1"/>
    <col min="5122" max="5122" width="3.85546875" style="255" customWidth="1"/>
    <col min="5123" max="5123" width="64.85546875" style="255" customWidth="1"/>
    <col min="5124" max="5124" width="9" style="255" customWidth="1"/>
    <col min="5125" max="5125" width="8.5703125" style="255" customWidth="1"/>
    <col min="5126" max="5126" width="18.7109375" style="255" customWidth="1"/>
    <col min="5127" max="5127" width="10.85546875" style="255" customWidth="1"/>
    <col min="5128" max="5128" width="13.85546875" style="255" customWidth="1"/>
    <col min="5129" max="5129" width="26.140625" style="255" customWidth="1"/>
    <col min="5130" max="5130" width="31.28515625" style="255" customWidth="1"/>
    <col min="5131" max="5131" width="1.140625" style="255" customWidth="1"/>
    <col min="5132" max="5376" width="9.140625" style="255"/>
    <col min="5377" max="5377" width="1.140625" style="255" customWidth="1"/>
    <col min="5378" max="5378" width="3.85546875" style="255" customWidth="1"/>
    <col min="5379" max="5379" width="64.85546875" style="255" customWidth="1"/>
    <col min="5380" max="5380" width="9" style="255" customWidth="1"/>
    <col min="5381" max="5381" width="8.5703125" style="255" customWidth="1"/>
    <col min="5382" max="5382" width="18.7109375" style="255" customWidth="1"/>
    <col min="5383" max="5383" width="10.85546875" style="255" customWidth="1"/>
    <col min="5384" max="5384" width="13.85546875" style="255" customWidth="1"/>
    <col min="5385" max="5385" width="26.140625" style="255" customWidth="1"/>
    <col min="5386" max="5386" width="31.28515625" style="255" customWidth="1"/>
    <col min="5387" max="5387" width="1.140625" style="255" customWidth="1"/>
    <col min="5388" max="5632" width="9.140625" style="255"/>
    <col min="5633" max="5633" width="1.140625" style="255" customWidth="1"/>
    <col min="5634" max="5634" width="3.85546875" style="255" customWidth="1"/>
    <col min="5635" max="5635" width="64.85546875" style="255" customWidth="1"/>
    <col min="5636" max="5636" width="9" style="255" customWidth="1"/>
    <col min="5637" max="5637" width="8.5703125" style="255" customWidth="1"/>
    <col min="5638" max="5638" width="18.7109375" style="255" customWidth="1"/>
    <col min="5639" max="5639" width="10.85546875" style="255" customWidth="1"/>
    <col min="5640" max="5640" width="13.85546875" style="255" customWidth="1"/>
    <col min="5641" max="5641" width="26.140625" style="255" customWidth="1"/>
    <col min="5642" max="5642" width="31.28515625" style="255" customWidth="1"/>
    <col min="5643" max="5643" width="1.140625" style="255" customWidth="1"/>
    <col min="5644" max="5888" width="9.140625" style="255"/>
    <col min="5889" max="5889" width="1.140625" style="255" customWidth="1"/>
    <col min="5890" max="5890" width="3.85546875" style="255" customWidth="1"/>
    <col min="5891" max="5891" width="64.85546875" style="255" customWidth="1"/>
    <col min="5892" max="5892" width="9" style="255" customWidth="1"/>
    <col min="5893" max="5893" width="8.5703125" style="255" customWidth="1"/>
    <col min="5894" max="5894" width="18.7109375" style="255" customWidth="1"/>
    <col min="5895" max="5895" width="10.85546875" style="255" customWidth="1"/>
    <col min="5896" max="5896" width="13.85546875" style="255" customWidth="1"/>
    <col min="5897" max="5897" width="26.140625" style="255" customWidth="1"/>
    <col min="5898" max="5898" width="31.28515625" style="255" customWidth="1"/>
    <col min="5899" max="5899" width="1.140625" style="255" customWidth="1"/>
    <col min="5900" max="6144" width="9.140625" style="255"/>
    <col min="6145" max="6145" width="1.140625" style="255" customWidth="1"/>
    <col min="6146" max="6146" width="3.85546875" style="255" customWidth="1"/>
    <col min="6147" max="6147" width="64.85546875" style="255" customWidth="1"/>
    <col min="6148" max="6148" width="9" style="255" customWidth="1"/>
    <col min="6149" max="6149" width="8.5703125" style="255" customWidth="1"/>
    <col min="6150" max="6150" width="18.7109375" style="255" customWidth="1"/>
    <col min="6151" max="6151" width="10.85546875" style="255" customWidth="1"/>
    <col min="6152" max="6152" width="13.85546875" style="255" customWidth="1"/>
    <col min="6153" max="6153" width="26.140625" style="255" customWidth="1"/>
    <col min="6154" max="6154" width="31.28515625" style="255" customWidth="1"/>
    <col min="6155" max="6155" width="1.140625" style="255" customWidth="1"/>
    <col min="6156" max="6400" width="9.140625" style="255"/>
    <col min="6401" max="6401" width="1.140625" style="255" customWidth="1"/>
    <col min="6402" max="6402" width="3.85546875" style="255" customWidth="1"/>
    <col min="6403" max="6403" width="64.85546875" style="255" customWidth="1"/>
    <col min="6404" max="6404" width="9" style="255" customWidth="1"/>
    <col min="6405" max="6405" width="8.5703125" style="255" customWidth="1"/>
    <col min="6406" max="6406" width="18.7109375" style="255" customWidth="1"/>
    <col min="6407" max="6407" width="10.85546875" style="255" customWidth="1"/>
    <col min="6408" max="6408" width="13.85546875" style="255" customWidth="1"/>
    <col min="6409" max="6409" width="26.140625" style="255" customWidth="1"/>
    <col min="6410" max="6410" width="31.28515625" style="255" customWidth="1"/>
    <col min="6411" max="6411" width="1.140625" style="255" customWidth="1"/>
    <col min="6412" max="6656" width="9.140625" style="255"/>
    <col min="6657" max="6657" width="1.140625" style="255" customWidth="1"/>
    <col min="6658" max="6658" width="3.85546875" style="255" customWidth="1"/>
    <col min="6659" max="6659" width="64.85546875" style="255" customWidth="1"/>
    <col min="6660" max="6660" width="9" style="255" customWidth="1"/>
    <col min="6661" max="6661" width="8.5703125" style="255" customWidth="1"/>
    <col min="6662" max="6662" width="18.7109375" style="255" customWidth="1"/>
    <col min="6663" max="6663" width="10.85546875" style="255" customWidth="1"/>
    <col min="6664" max="6664" width="13.85546875" style="255" customWidth="1"/>
    <col min="6665" max="6665" width="26.140625" style="255" customWidth="1"/>
    <col min="6666" max="6666" width="31.28515625" style="255" customWidth="1"/>
    <col min="6667" max="6667" width="1.140625" style="255" customWidth="1"/>
    <col min="6668" max="6912" width="9.140625" style="255"/>
    <col min="6913" max="6913" width="1.140625" style="255" customWidth="1"/>
    <col min="6914" max="6914" width="3.85546875" style="255" customWidth="1"/>
    <col min="6915" max="6915" width="64.85546875" style="255" customWidth="1"/>
    <col min="6916" max="6916" width="9" style="255" customWidth="1"/>
    <col min="6917" max="6917" width="8.5703125" style="255" customWidth="1"/>
    <col min="6918" max="6918" width="18.7109375" style="255" customWidth="1"/>
    <col min="6919" max="6919" width="10.85546875" style="255" customWidth="1"/>
    <col min="6920" max="6920" width="13.85546875" style="255" customWidth="1"/>
    <col min="6921" max="6921" width="26.140625" style="255" customWidth="1"/>
    <col min="6922" max="6922" width="31.28515625" style="255" customWidth="1"/>
    <col min="6923" max="6923" width="1.140625" style="255" customWidth="1"/>
    <col min="6924" max="7168" width="9.140625" style="255"/>
    <col min="7169" max="7169" width="1.140625" style="255" customWidth="1"/>
    <col min="7170" max="7170" width="3.85546875" style="255" customWidth="1"/>
    <col min="7171" max="7171" width="64.85546875" style="255" customWidth="1"/>
    <col min="7172" max="7172" width="9" style="255" customWidth="1"/>
    <col min="7173" max="7173" width="8.5703125" style="255" customWidth="1"/>
    <col min="7174" max="7174" width="18.7109375" style="255" customWidth="1"/>
    <col min="7175" max="7175" width="10.85546875" style="255" customWidth="1"/>
    <col min="7176" max="7176" width="13.85546875" style="255" customWidth="1"/>
    <col min="7177" max="7177" width="26.140625" style="255" customWidth="1"/>
    <col min="7178" max="7178" width="31.28515625" style="255" customWidth="1"/>
    <col min="7179" max="7179" width="1.140625" style="255" customWidth="1"/>
    <col min="7180" max="7424" width="9.140625" style="255"/>
    <col min="7425" max="7425" width="1.140625" style="255" customWidth="1"/>
    <col min="7426" max="7426" width="3.85546875" style="255" customWidth="1"/>
    <col min="7427" max="7427" width="64.85546875" style="255" customWidth="1"/>
    <col min="7428" max="7428" width="9" style="255" customWidth="1"/>
    <col min="7429" max="7429" width="8.5703125" style="255" customWidth="1"/>
    <col min="7430" max="7430" width="18.7109375" style="255" customWidth="1"/>
    <col min="7431" max="7431" width="10.85546875" style="255" customWidth="1"/>
    <col min="7432" max="7432" width="13.85546875" style="255" customWidth="1"/>
    <col min="7433" max="7433" width="26.140625" style="255" customWidth="1"/>
    <col min="7434" max="7434" width="31.28515625" style="255" customWidth="1"/>
    <col min="7435" max="7435" width="1.140625" style="255" customWidth="1"/>
    <col min="7436" max="7680" width="9.140625" style="255"/>
    <col min="7681" max="7681" width="1.140625" style="255" customWidth="1"/>
    <col min="7682" max="7682" width="3.85546875" style="255" customWidth="1"/>
    <col min="7683" max="7683" width="64.85546875" style="255" customWidth="1"/>
    <col min="7684" max="7684" width="9" style="255" customWidth="1"/>
    <col min="7685" max="7685" width="8.5703125" style="255" customWidth="1"/>
    <col min="7686" max="7686" width="18.7109375" style="255" customWidth="1"/>
    <col min="7687" max="7687" width="10.85546875" style="255" customWidth="1"/>
    <col min="7688" max="7688" width="13.85546875" style="255" customWidth="1"/>
    <col min="7689" max="7689" width="26.140625" style="255" customWidth="1"/>
    <col min="7690" max="7690" width="31.28515625" style="255" customWidth="1"/>
    <col min="7691" max="7691" width="1.140625" style="255" customWidth="1"/>
    <col min="7692" max="7936" width="9.140625" style="255"/>
    <col min="7937" max="7937" width="1.140625" style="255" customWidth="1"/>
    <col min="7938" max="7938" width="3.85546875" style="255" customWidth="1"/>
    <col min="7939" max="7939" width="64.85546875" style="255" customWidth="1"/>
    <col min="7940" max="7940" width="9" style="255" customWidth="1"/>
    <col min="7941" max="7941" width="8.5703125" style="255" customWidth="1"/>
    <col min="7942" max="7942" width="18.7109375" style="255" customWidth="1"/>
    <col min="7943" max="7943" width="10.85546875" style="255" customWidth="1"/>
    <col min="7944" max="7944" width="13.85546875" style="255" customWidth="1"/>
    <col min="7945" max="7945" width="26.140625" style="255" customWidth="1"/>
    <col min="7946" max="7946" width="31.28515625" style="255" customWidth="1"/>
    <col min="7947" max="7947" width="1.140625" style="255" customWidth="1"/>
    <col min="7948" max="8192" width="9.140625" style="255"/>
    <col min="8193" max="8193" width="1.140625" style="255" customWidth="1"/>
    <col min="8194" max="8194" width="3.85546875" style="255" customWidth="1"/>
    <col min="8195" max="8195" width="64.85546875" style="255" customWidth="1"/>
    <col min="8196" max="8196" width="9" style="255" customWidth="1"/>
    <col min="8197" max="8197" width="8.5703125" style="255" customWidth="1"/>
    <col min="8198" max="8198" width="18.7109375" style="255" customWidth="1"/>
    <col min="8199" max="8199" width="10.85546875" style="255" customWidth="1"/>
    <col min="8200" max="8200" width="13.85546875" style="255" customWidth="1"/>
    <col min="8201" max="8201" width="26.140625" style="255" customWidth="1"/>
    <col min="8202" max="8202" width="31.28515625" style="255" customWidth="1"/>
    <col min="8203" max="8203" width="1.140625" style="255" customWidth="1"/>
    <col min="8204" max="8448" width="9.140625" style="255"/>
    <col min="8449" max="8449" width="1.140625" style="255" customWidth="1"/>
    <col min="8450" max="8450" width="3.85546875" style="255" customWidth="1"/>
    <col min="8451" max="8451" width="64.85546875" style="255" customWidth="1"/>
    <col min="8452" max="8452" width="9" style="255" customWidth="1"/>
    <col min="8453" max="8453" width="8.5703125" style="255" customWidth="1"/>
    <col min="8454" max="8454" width="18.7109375" style="255" customWidth="1"/>
    <col min="8455" max="8455" width="10.85546875" style="255" customWidth="1"/>
    <col min="8456" max="8456" width="13.85546875" style="255" customWidth="1"/>
    <col min="8457" max="8457" width="26.140625" style="255" customWidth="1"/>
    <col min="8458" max="8458" width="31.28515625" style="255" customWidth="1"/>
    <col min="8459" max="8459" width="1.140625" style="255" customWidth="1"/>
    <col min="8460" max="8704" width="9.140625" style="255"/>
    <col min="8705" max="8705" width="1.140625" style="255" customWidth="1"/>
    <col min="8706" max="8706" width="3.85546875" style="255" customWidth="1"/>
    <col min="8707" max="8707" width="64.85546875" style="255" customWidth="1"/>
    <col min="8708" max="8708" width="9" style="255" customWidth="1"/>
    <col min="8709" max="8709" width="8.5703125" style="255" customWidth="1"/>
    <col min="8710" max="8710" width="18.7109375" style="255" customWidth="1"/>
    <col min="8711" max="8711" width="10.85546875" style="255" customWidth="1"/>
    <col min="8712" max="8712" width="13.85546875" style="255" customWidth="1"/>
    <col min="8713" max="8713" width="26.140625" style="255" customWidth="1"/>
    <col min="8714" max="8714" width="31.28515625" style="255" customWidth="1"/>
    <col min="8715" max="8715" width="1.140625" style="255" customWidth="1"/>
    <col min="8716" max="8960" width="9.140625" style="255"/>
    <col min="8961" max="8961" width="1.140625" style="255" customWidth="1"/>
    <col min="8962" max="8962" width="3.85546875" style="255" customWidth="1"/>
    <col min="8963" max="8963" width="64.85546875" style="255" customWidth="1"/>
    <col min="8964" max="8964" width="9" style="255" customWidth="1"/>
    <col min="8965" max="8965" width="8.5703125" style="255" customWidth="1"/>
    <col min="8966" max="8966" width="18.7109375" style="255" customWidth="1"/>
    <col min="8967" max="8967" width="10.85546875" style="255" customWidth="1"/>
    <col min="8968" max="8968" width="13.85546875" style="255" customWidth="1"/>
    <col min="8969" max="8969" width="26.140625" style="255" customWidth="1"/>
    <col min="8970" max="8970" width="31.28515625" style="255" customWidth="1"/>
    <col min="8971" max="8971" width="1.140625" style="255" customWidth="1"/>
    <col min="8972" max="9216" width="9.140625" style="255"/>
    <col min="9217" max="9217" width="1.140625" style="255" customWidth="1"/>
    <col min="9218" max="9218" width="3.85546875" style="255" customWidth="1"/>
    <col min="9219" max="9219" width="64.85546875" style="255" customWidth="1"/>
    <col min="9220" max="9220" width="9" style="255" customWidth="1"/>
    <col min="9221" max="9221" width="8.5703125" style="255" customWidth="1"/>
    <col min="9222" max="9222" width="18.7109375" style="255" customWidth="1"/>
    <col min="9223" max="9223" width="10.85546875" style="255" customWidth="1"/>
    <col min="9224" max="9224" width="13.85546875" style="255" customWidth="1"/>
    <col min="9225" max="9225" width="26.140625" style="255" customWidth="1"/>
    <col min="9226" max="9226" width="31.28515625" style="255" customWidth="1"/>
    <col min="9227" max="9227" width="1.140625" style="255" customWidth="1"/>
    <col min="9228" max="9472" width="9.140625" style="255"/>
    <col min="9473" max="9473" width="1.140625" style="255" customWidth="1"/>
    <col min="9474" max="9474" width="3.85546875" style="255" customWidth="1"/>
    <col min="9475" max="9475" width="64.85546875" style="255" customWidth="1"/>
    <col min="9476" max="9476" width="9" style="255" customWidth="1"/>
    <col min="9477" max="9477" width="8.5703125" style="255" customWidth="1"/>
    <col min="9478" max="9478" width="18.7109375" style="255" customWidth="1"/>
    <col min="9479" max="9479" width="10.85546875" style="255" customWidth="1"/>
    <col min="9480" max="9480" width="13.85546875" style="255" customWidth="1"/>
    <col min="9481" max="9481" width="26.140625" style="255" customWidth="1"/>
    <col min="9482" max="9482" width="31.28515625" style="255" customWidth="1"/>
    <col min="9483" max="9483" width="1.140625" style="255" customWidth="1"/>
    <col min="9484" max="9728" width="9.140625" style="255"/>
    <col min="9729" max="9729" width="1.140625" style="255" customWidth="1"/>
    <col min="9730" max="9730" width="3.85546875" style="255" customWidth="1"/>
    <col min="9731" max="9731" width="64.85546875" style="255" customWidth="1"/>
    <col min="9732" max="9732" width="9" style="255" customWidth="1"/>
    <col min="9733" max="9733" width="8.5703125" style="255" customWidth="1"/>
    <col min="9734" max="9734" width="18.7109375" style="255" customWidth="1"/>
    <col min="9735" max="9735" width="10.85546875" style="255" customWidth="1"/>
    <col min="9736" max="9736" width="13.85546875" style="255" customWidth="1"/>
    <col min="9737" max="9737" width="26.140625" style="255" customWidth="1"/>
    <col min="9738" max="9738" width="31.28515625" style="255" customWidth="1"/>
    <col min="9739" max="9739" width="1.140625" style="255" customWidth="1"/>
    <col min="9740" max="9984" width="9.140625" style="255"/>
    <col min="9985" max="9985" width="1.140625" style="255" customWidth="1"/>
    <col min="9986" max="9986" width="3.85546875" style="255" customWidth="1"/>
    <col min="9987" max="9987" width="64.85546875" style="255" customWidth="1"/>
    <col min="9988" max="9988" width="9" style="255" customWidth="1"/>
    <col min="9989" max="9989" width="8.5703125" style="255" customWidth="1"/>
    <col min="9990" max="9990" width="18.7109375" style="255" customWidth="1"/>
    <col min="9991" max="9991" width="10.85546875" style="255" customWidth="1"/>
    <col min="9992" max="9992" width="13.85546875" style="255" customWidth="1"/>
    <col min="9993" max="9993" width="26.140625" style="255" customWidth="1"/>
    <col min="9994" max="9994" width="31.28515625" style="255" customWidth="1"/>
    <col min="9995" max="9995" width="1.140625" style="255" customWidth="1"/>
    <col min="9996" max="10240" width="9.140625" style="255"/>
    <col min="10241" max="10241" width="1.140625" style="255" customWidth="1"/>
    <col min="10242" max="10242" width="3.85546875" style="255" customWidth="1"/>
    <col min="10243" max="10243" width="64.85546875" style="255" customWidth="1"/>
    <col min="10244" max="10244" width="9" style="255" customWidth="1"/>
    <col min="10245" max="10245" width="8.5703125" style="255" customWidth="1"/>
    <col min="10246" max="10246" width="18.7109375" style="255" customWidth="1"/>
    <col min="10247" max="10247" width="10.85546875" style="255" customWidth="1"/>
    <col min="10248" max="10248" width="13.85546875" style="255" customWidth="1"/>
    <col min="10249" max="10249" width="26.140625" style="255" customWidth="1"/>
    <col min="10250" max="10250" width="31.28515625" style="255" customWidth="1"/>
    <col min="10251" max="10251" width="1.140625" style="255" customWidth="1"/>
    <col min="10252" max="10496" width="9.140625" style="255"/>
    <col min="10497" max="10497" width="1.140625" style="255" customWidth="1"/>
    <col min="10498" max="10498" width="3.85546875" style="255" customWidth="1"/>
    <col min="10499" max="10499" width="64.85546875" style="255" customWidth="1"/>
    <col min="10500" max="10500" width="9" style="255" customWidth="1"/>
    <col min="10501" max="10501" width="8.5703125" style="255" customWidth="1"/>
    <col min="10502" max="10502" width="18.7109375" style="255" customWidth="1"/>
    <col min="10503" max="10503" width="10.85546875" style="255" customWidth="1"/>
    <col min="10504" max="10504" width="13.85546875" style="255" customWidth="1"/>
    <col min="10505" max="10505" width="26.140625" style="255" customWidth="1"/>
    <col min="10506" max="10506" width="31.28515625" style="255" customWidth="1"/>
    <col min="10507" max="10507" width="1.140625" style="255" customWidth="1"/>
    <col min="10508" max="10752" width="9.140625" style="255"/>
    <col min="10753" max="10753" width="1.140625" style="255" customWidth="1"/>
    <col min="10754" max="10754" width="3.85546875" style="255" customWidth="1"/>
    <col min="10755" max="10755" width="64.85546875" style="255" customWidth="1"/>
    <col min="10756" max="10756" width="9" style="255" customWidth="1"/>
    <col min="10757" max="10757" width="8.5703125" style="255" customWidth="1"/>
    <col min="10758" max="10758" width="18.7109375" style="255" customWidth="1"/>
    <col min="10759" max="10759" width="10.85546875" style="255" customWidth="1"/>
    <col min="10760" max="10760" width="13.85546875" style="255" customWidth="1"/>
    <col min="10761" max="10761" width="26.140625" style="255" customWidth="1"/>
    <col min="10762" max="10762" width="31.28515625" style="255" customWidth="1"/>
    <col min="10763" max="10763" width="1.140625" style="255" customWidth="1"/>
    <col min="10764" max="11008" width="9.140625" style="255"/>
    <col min="11009" max="11009" width="1.140625" style="255" customWidth="1"/>
    <col min="11010" max="11010" width="3.85546875" style="255" customWidth="1"/>
    <col min="11011" max="11011" width="64.85546875" style="255" customWidth="1"/>
    <col min="11012" max="11012" width="9" style="255" customWidth="1"/>
    <col min="11013" max="11013" width="8.5703125" style="255" customWidth="1"/>
    <col min="11014" max="11014" width="18.7109375" style="255" customWidth="1"/>
    <col min="11015" max="11015" width="10.85546875" style="255" customWidth="1"/>
    <col min="11016" max="11016" width="13.85546875" style="255" customWidth="1"/>
    <col min="11017" max="11017" width="26.140625" style="255" customWidth="1"/>
    <col min="11018" max="11018" width="31.28515625" style="255" customWidth="1"/>
    <col min="11019" max="11019" width="1.140625" style="255" customWidth="1"/>
    <col min="11020" max="11264" width="9.140625" style="255"/>
    <col min="11265" max="11265" width="1.140625" style="255" customWidth="1"/>
    <col min="11266" max="11266" width="3.85546875" style="255" customWidth="1"/>
    <col min="11267" max="11267" width="64.85546875" style="255" customWidth="1"/>
    <col min="11268" max="11268" width="9" style="255" customWidth="1"/>
    <col min="11269" max="11269" width="8.5703125" style="255" customWidth="1"/>
    <col min="11270" max="11270" width="18.7109375" style="255" customWidth="1"/>
    <col min="11271" max="11271" width="10.85546875" style="255" customWidth="1"/>
    <col min="11272" max="11272" width="13.85546875" style="255" customWidth="1"/>
    <col min="11273" max="11273" width="26.140625" style="255" customWidth="1"/>
    <col min="11274" max="11274" width="31.28515625" style="255" customWidth="1"/>
    <col min="11275" max="11275" width="1.140625" style="255" customWidth="1"/>
    <col min="11276" max="11520" width="9.140625" style="255"/>
    <col min="11521" max="11521" width="1.140625" style="255" customWidth="1"/>
    <col min="11522" max="11522" width="3.85546875" style="255" customWidth="1"/>
    <col min="11523" max="11523" width="64.85546875" style="255" customWidth="1"/>
    <col min="11524" max="11524" width="9" style="255" customWidth="1"/>
    <col min="11525" max="11525" width="8.5703125" style="255" customWidth="1"/>
    <col min="11526" max="11526" width="18.7109375" style="255" customWidth="1"/>
    <col min="11527" max="11527" width="10.85546875" style="255" customWidth="1"/>
    <col min="11528" max="11528" width="13.85546875" style="255" customWidth="1"/>
    <col min="11529" max="11529" width="26.140625" style="255" customWidth="1"/>
    <col min="11530" max="11530" width="31.28515625" style="255" customWidth="1"/>
    <col min="11531" max="11531" width="1.140625" style="255" customWidth="1"/>
    <col min="11532" max="11776" width="9.140625" style="255"/>
    <col min="11777" max="11777" width="1.140625" style="255" customWidth="1"/>
    <col min="11778" max="11778" width="3.85546875" style="255" customWidth="1"/>
    <col min="11779" max="11779" width="64.85546875" style="255" customWidth="1"/>
    <col min="11780" max="11780" width="9" style="255" customWidth="1"/>
    <col min="11781" max="11781" width="8.5703125" style="255" customWidth="1"/>
    <col min="11782" max="11782" width="18.7109375" style="255" customWidth="1"/>
    <col min="11783" max="11783" width="10.85546875" style="255" customWidth="1"/>
    <col min="11784" max="11784" width="13.85546875" style="255" customWidth="1"/>
    <col min="11785" max="11785" width="26.140625" style="255" customWidth="1"/>
    <col min="11786" max="11786" width="31.28515625" style="255" customWidth="1"/>
    <col min="11787" max="11787" width="1.140625" style="255" customWidth="1"/>
    <col min="11788" max="12032" width="9.140625" style="255"/>
    <col min="12033" max="12033" width="1.140625" style="255" customWidth="1"/>
    <col min="12034" max="12034" width="3.85546875" style="255" customWidth="1"/>
    <col min="12035" max="12035" width="64.85546875" style="255" customWidth="1"/>
    <col min="12036" max="12036" width="9" style="255" customWidth="1"/>
    <col min="12037" max="12037" width="8.5703125" style="255" customWidth="1"/>
    <col min="12038" max="12038" width="18.7109375" style="255" customWidth="1"/>
    <col min="12039" max="12039" width="10.85546875" style="255" customWidth="1"/>
    <col min="12040" max="12040" width="13.85546875" style="255" customWidth="1"/>
    <col min="12041" max="12041" width="26.140625" style="255" customWidth="1"/>
    <col min="12042" max="12042" width="31.28515625" style="255" customWidth="1"/>
    <col min="12043" max="12043" width="1.140625" style="255" customWidth="1"/>
    <col min="12044" max="12288" width="9.140625" style="255"/>
    <col min="12289" max="12289" width="1.140625" style="255" customWidth="1"/>
    <col min="12290" max="12290" width="3.85546875" style="255" customWidth="1"/>
    <col min="12291" max="12291" width="64.85546875" style="255" customWidth="1"/>
    <col min="12292" max="12292" width="9" style="255" customWidth="1"/>
    <col min="12293" max="12293" width="8.5703125" style="255" customWidth="1"/>
    <col min="12294" max="12294" width="18.7109375" style="255" customWidth="1"/>
    <col min="12295" max="12295" width="10.85546875" style="255" customWidth="1"/>
    <col min="12296" max="12296" width="13.85546875" style="255" customWidth="1"/>
    <col min="12297" max="12297" width="26.140625" style="255" customWidth="1"/>
    <col min="12298" max="12298" width="31.28515625" style="255" customWidth="1"/>
    <col min="12299" max="12299" width="1.140625" style="255" customWidth="1"/>
    <col min="12300" max="12544" width="9.140625" style="255"/>
    <col min="12545" max="12545" width="1.140625" style="255" customWidth="1"/>
    <col min="12546" max="12546" width="3.85546875" style="255" customWidth="1"/>
    <col min="12547" max="12547" width="64.85546875" style="255" customWidth="1"/>
    <col min="12548" max="12548" width="9" style="255" customWidth="1"/>
    <col min="12549" max="12549" width="8.5703125" style="255" customWidth="1"/>
    <col min="12550" max="12550" width="18.7109375" style="255" customWidth="1"/>
    <col min="12551" max="12551" width="10.85546875" style="255" customWidth="1"/>
    <col min="12552" max="12552" width="13.85546875" style="255" customWidth="1"/>
    <col min="12553" max="12553" width="26.140625" style="255" customWidth="1"/>
    <col min="12554" max="12554" width="31.28515625" style="255" customWidth="1"/>
    <col min="12555" max="12555" width="1.140625" style="255" customWidth="1"/>
    <col min="12556" max="12800" width="9.140625" style="255"/>
    <col min="12801" max="12801" width="1.140625" style="255" customWidth="1"/>
    <col min="12802" max="12802" width="3.85546875" style="255" customWidth="1"/>
    <col min="12803" max="12803" width="64.85546875" style="255" customWidth="1"/>
    <col min="12804" max="12804" width="9" style="255" customWidth="1"/>
    <col min="12805" max="12805" width="8.5703125" style="255" customWidth="1"/>
    <col min="12806" max="12806" width="18.7109375" style="255" customWidth="1"/>
    <col min="12807" max="12807" width="10.85546875" style="255" customWidth="1"/>
    <col min="12808" max="12808" width="13.85546875" style="255" customWidth="1"/>
    <col min="12809" max="12809" width="26.140625" style="255" customWidth="1"/>
    <col min="12810" max="12810" width="31.28515625" style="255" customWidth="1"/>
    <col min="12811" max="12811" width="1.140625" style="255" customWidth="1"/>
    <col min="12812" max="13056" width="9.140625" style="255"/>
    <col min="13057" max="13057" width="1.140625" style="255" customWidth="1"/>
    <col min="13058" max="13058" width="3.85546875" style="255" customWidth="1"/>
    <col min="13059" max="13059" width="64.85546875" style="255" customWidth="1"/>
    <col min="13060" max="13060" width="9" style="255" customWidth="1"/>
    <col min="13061" max="13061" width="8.5703125" style="255" customWidth="1"/>
    <col min="13062" max="13062" width="18.7109375" style="255" customWidth="1"/>
    <col min="13063" max="13063" width="10.85546875" style="255" customWidth="1"/>
    <col min="13064" max="13064" width="13.85546875" style="255" customWidth="1"/>
    <col min="13065" max="13065" width="26.140625" style="255" customWidth="1"/>
    <col min="13066" max="13066" width="31.28515625" style="255" customWidth="1"/>
    <col min="13067" max="13067" width="1.140625" style="255" customWidth="1"/>
    <col min="13068" max="13312" width="9.140625" style="255"/>
    <col min="13313" max="13313" width="1.140625" style="255" customWidth="1"/>
    <col min="13314" max="13314" width="3.85546875" style="255" customWidth="1"/>
    <col min="13315" max="13315" width="64.85546875" style="255" customWidth="1"/>
    <col min="13316" max="13316" width="9" style="255" customWidth="1"/>
    <col min="13317" max="13317" width="8.5703125" style="255" customWidth="1"/>
    <col min="13318" max="13318" width="18.7109375" style="255" customWidth="1"/>
    <col min="13319" max="13319" width="10.85546875" style="255" customWidth="1"/>
    <col min="13320" max="13320" width="13.85546875" style="255" customWidth="1"/>
    <col min="13321" max="13321" width="26.140625" style="255" customWidth="1"/>
    <col min="13322" max="13322" width="31.28515625" style="255" customWidth="1"/>
    <col min="13323" max="13323" width="1.140625" style="255" customWidth="1"/>
    <col min="13324" max="13568" width="9.140625" style="255"/>
    <col min="13569" max="13569" width="1.140625" style="255" customWidth="1"/>
    <col min="13570" max="13570" width="3.85546875" style="255" customWidth="1"/>
    <col min="13571" max="13571" width="64.85546875" style="255" customWidth="1"/>
    <col min="13572" max="13572" width="9" style="255" customWidth="1"/>
    <col min="13573" max="13573" width="8.5703125" style="255" customWidth="1"/>
    <col min="13574" max="13574" width="18.7109375" style="255" customWidth="1"/>
    <col min="13575" max="13575" width="10.85546875" style="255" customWidth="1"/>
    <col min="13576" max="13576" width="13.85546875" style="255" customWidth="1"/>
    <col min="13577" max="13577" width="26.140625" style="255" customWidth="1"/>
    <col min="13578" max="13578" width="31.28515625" style="255" customWidth="1"/>
    <col min="13579" max="13579" width="1.140625" style="255" customWidth="1"/>
    <col min="13580" max="13824" width="9.140625" style="255"/>
    <col min="13825" max="13825" width="1.140625" style="255" customWidth="1"/>
    <col min="13826" max="13826" width="3.85546875" style="255" customWidth="1"/>
    <col min="13827" max="13827" width="64.85546875" style="255" customWidth="1"/>
    <col min="13828" max="13828" width="9" style="255" customWidth="1"/>
    <col min="13829" max="13829" width="8.5703125" style="255" customWidth="1"/>
    <col min="13830" max="13830" width="18.7109375" style="255" customWidth="1"/>
    <col min="13831" max="13831" width="10.85546875" style="255" customWidth="1"/>
    <col min="13832" max="13832" width="13.85546875" style="255" customWidth="1"/>
    <col min="13833" max="13833" width="26.140625" style="255" customWidth="1"/>
    <col min="13834" max="13834" width="31.28515625" style="255" customWidth="1"/>
    <col min="13835" max="13835" width="1.140625" style="255" customWidth="1"/>
    <col min="13836" max="14080" width="9.140625" style="255"/>
    <col min="14081" max="14081" width="1.140625" style="255" customWidth="1"/>
    <col min="14082" max="14082" width="3.85546875" style="255" customWidth="1"/>
    <col min="14083" max="14083" width="64.85546875" style="255" customWidth="1"/>
    <col min="14084" max="14084" width="9" style="255" customWidth="1"/>
    <col min="14085" max="14085" width="8.5703125" style="255" customWidth="1"/>
    <col min="14086" max="14086" width="18.7109375" style="255" customWidth="1"/>
    <col min="14087" max="14087" width="10.85546875" style="255" customWidth="1"/>
    <col min="14088" max="14088" width="13.85546875" style="255" customWidth="1"/>
    <col min="14089" max="14089" width="26.140625" style="255" customWidth="1"/>
    <col min="14090" max="14090" width="31.28515625" style="255" customWidth="1"/>
    <col min="14091" max="14091" width="1.140625" style="255" customWidth="1"/>
    <col min="14092" max="14336" width="9.140625" style="255"/>
    <col min="14337" max="14337" width="1.140625" style="255" customWidth="1"/>
    <col min="14338" max="14338" width="3.85546875" style="255" customWidth="1"/>
    <col min="14339" max="14339" width="64.85546875" style="255" customWidth="1"/>
    <col min="14340" max="14340" width="9" style="255" customWidth="1"/>
    <col min="14341" max="14341" width="8.5703125" style="255" customWidth="1"/>
    <col min="14342" max="14342" width="18.7109375" style="255" customWidth="1"/>
    <col min="14343" max="14343" width="10.85546875" style="255" customWidth="1"/>
    <col min="14344" max="14344" width="13.85546875" style="255" customWidth="1"/>
    <col min="14345" max="14345" width="26.140625" style="255" customWidth="1"/>
    <col min="14346" max="14346" width="31.28515625" style="255" customWidth="1"/>
    <col min="14347" max="14347" width="1.140625" style="255" customWidth="1"/>
    <col min="14348" max="14592" width="9.140625" style="255"/>
    <col min="14593" max="14593" width="1.140625" style="255" customWidth="1"/>
    <col min="14594" max="14594" width="3.85546875" style="255" customWidth="1"/>
    <col min="14595" max="14595" width="64.85546875" style="255" customWidth="1"/>
    <col min="14596" max="14596" width="9" style="255" customWidth="1"/>
    <col min="14597" max="14597" width="8.5703125" style="255" customWidth="1"/>
    <col min="14598" max="14598" width="18.7109375" style="255" customWidth="1"/>
    <col min="14599" max="14599" width="10.85546875" style="255" customWidth="1"/>
    <col min="14600" max="14600" width="13.85546875" style="255" customWidth="1"/>
    <col min="14601" max="14601" width="26.140625" style="255" customWidth="1"/>
    <col min="14602" max="14602" width="31.28515625" style="255" customWidth="1"/>
    <col min="14603" max="14603" width="1.140625" style="255" customWidth="1"/>
    <col min="14604" max="14848" width="9.140625" style="255"/>
    <col min="14849" max="14849" width="1.140625" style="255" customWidth="1"/>
    <col min="14850" max="14850" width="3.85546875" style="255" customWidth="1"/>
    <col min="14851" max="14851" width="64.85546875" style="255" customWidth="1"/>
    <col min="14852" max="14852" width="9" style="255" customWidth="1"/>
    <col min="14853" max="14853" width="8.5703125" style="255" customWidth="1"/>
    <col min="14854" max="14854" width="18.7109375" style="255" customWidth="1"/>
    <col min="14855" max="14855" width="10.85546875" style="255" customWidth="1"/>
    <col min="14856" max="14856" width="13.85546875" style="255" customWidth="1"/>
    <col min="14857" max="14857" width="26.140625" style="255" customWidth="1"/>
    <col min="14858" max="14858" width="31.28515625" style="255" customWidth="1"/>
    <col min="14859" max="14859" width="1.140625" style="255" customWidth="1"/>
    <col min="14860" max="15104" width="9.140625" style="255"/>
    <col min="15105" max="15105" width="1.140625" style="255" customWidth="1"/>
    <col min="15106" max="15106" width="3.85546875" style="255" customWidth="1"/>
    <col min="15107" max="15107" width="64.85546875" style="255" customWidth="1"/>
    <col min="15108" max="15108" width="9" style="255" customWidth="1"/>
    <col min="15109" max="15109" width="8.5703125" style="255" customWidth="1"/>
    <col min="15110" max="15110" width="18.7109375" style="255" customWidth="1"/>
    <col min="15111" max="15111" width="10.85546875" style="255" customWidth="1"/>
    <col min="15112" max="15112" width="13.85546875" style="255" customWidth="1"/>
    <col min="15113" max="15113" width="26.140625" style="255" customWidth="1"/>
    <col min="15114" max="15114" width="31.28515625" style="255" customWidth="1"/>
    <col min="15115" max="15115" width="1.140625" style="255" customWidth="1"/>
    <col min="15116" max="15360" width="9.140625" style="255"/>
    <col min="15361" max="15361" width="1.140625" style="255" customWidth="1"/>
    <col min="15362" max="15362" width="3.85546875" style="255" customWidth="1"/>
    <col min="15363" max="15363" width="64.85546875" style="255" customWidth="1"/>
    <col min="15364" max="15364" width="9" style="255" customWidth="1"/>
    <col min="15365" max="15365" width="8.5703125" style="255" customWidth="1"/>
    <col min="15366" max="15366" width="18.7109375" style="255" customWidth="1"/>
    <col min="15367" max="15367" width="10.85546875" style="255" customWidth="1"/>
    <col min="15368" max="15368" width="13.85546875" style="255" customWidth="1"/>
    <col min="15369" max="15369" width="26.140625" style="255" customWidth="1"/>
    <col min="15370" max="15370" width="31.28515625" style="255" customWidth="1"/>
    <col min="15371" max="15371" width="1.140625" style="255" customWidth="1"/>
    <col min="15372" max="15616" width="9.140625" style="255"/>
    <col min="15617" max="15617" width="1.140625" style="255" customWidth="1"/>
    <col min="15618" max="15618" width="3.85546875" style="255" customWidth="1"/>
    <col min="15619" max="15619" width="64.85546875" style="255" customWidth="1"/>
    <col min="15620" max="15620" width="9" style="255" customWidth="1"/>
    <col min="15621" max="15621" width="8.5703125" style="255" customWidth="1"/>
    <col min="15622" max="15622" width="18.7109375" style="255" customWidth="1"/>
    <col min="15623" max="15623" width="10.85546875" style="255" customWidth="1"/>
    <col min="15624" max="15624" width="13.85546875" style="255" customWidth="1"/>
    <col min="15625" max="15625" width="26.140625" style="255" customWidth="1"/>
    <col min="15626" max="15626" width="31.28515625" style="255" customWidth="1"/>
    <col min="15627" max="15627" width="1.140625" style="255" customWidth="1"/>
    <col min="15628" max="15872" width="9.140625" style="255"/>
    <col min="15873" max="15873" width="1.140625" style="255" customWidth="1"/>
    <col min="15874" max="15874" width="3.85546875" style="255" customWidth="1"/>
    <col min="15875" max="15875" width="64.85546875" style="255" customWidth="1"/>
    <col min="15876" max="15876" width="9" style="255" customWidth="1"/>
    <col min="15877" max="15877" width="8.5703125" style="255" customWidth="1"/>
    <col min="15878" max="15878" width="18.7109375" style="255" customWidth="1"/>
    <col min="15879" max="15879" width="10.85546875" style="255" customWidth="1"/>
    <col min="15880" max="15880" width="13.85546875" style="255" customWidth="1"/>
    <col min="15881" max="15881" width="26.140625" style="255" customWidth="1"/>
    <col min="15882" max="15882" width="31.28515625" style="255" customWidth="1"/>
    <col min="15883" max="15883" width="1.140625" style="255" customWidth="1"/>
    <col min="15884" max="16128" width="9.140625" style="255"/>
    <col min="16129" max="16129" width="1.140625" style="255" customWidth="1"/>
    <col min="16130" max="16130" width="3.85546875" style="255" customWidth="1"/>
    <col min="16131" max="16131" width="64.85546875" style="255" customWidth="1"/>
    <col min="16132" max="16132" width="9" style="255" customWidth="1"/>
    <col min="16133" max="16133" width="8.5703125" style="255" customWidth="1"/>
    <col min="16134" max="16134" width="18.7109375" style="255" customWidth="1"/>
    <col min="16135" max="16135" width="10.85546875" style="255" customWidth="1"/>
    <col min="16136" max="16136" width="13.85546875" style="255" customWidth="1"/>
    <col min="16137" max="16137" width="26.140625" style="255" customWidth="1"/>
    <col min="16138" max="16138" width="31.28515625" style="255" customWidth="1"/>
    <col min="16139" max="16139" width="1.140625" style="255" customWidth="1"/>
    <col min="16140" max="16384" width="9.140625" style="255"/>
  </cols>
  <sheetData>
    <row r="1" spans="2:11" ht="15" customHeight="1">
      <c r="C1" s="570" t="s">
        <v>197</v>
      </c>
      <c r="D1" s="570"/>
      <c r="E1" s="570"/>
      <c r="F1" s="570"/>
      <c r="G1" s="570"/>
      <c r="H1" s="570"/>
      <c r="I1" s="570"/>
      <c r="J1" s="570"/>
    </row>
    <row r="2" spans="2:11" ht="12.95" customHeight="1">
      <c r="C2" s="256"/>
      <c r="D2" s="256"/>
      <c r="E2" s="256"/>
      <c r="F2" s="256"/>
      <c r="G2" s="256"/>
      <c r="H2" s="256"/>
      <c r="I2" s="256"/>
      <c r="J2" s="256"/>
    </row>
    <row r="3" spans="2:11" s="257" customFormat="1" ht="21.75" customHeight="1">
      <c r="B3" s="571" t="s">
        <v>198</v>
      </c>
      <c r="C3" s="572"/>
      <c r="D3" s="572"/>
      <c r="E3" s="572"/>
      <c r="F3" s="572"/>
      <c r="G3" s="572"/>
      <c r="H3" s="572"/>
      <c r="I3" s="572"/>
      <c r="J3" s="573"/>
    </row>
    <row r="4" spans="2:11" s="261" customFormat="1" ht="94.5" customHeight="1">
      <c r="B4" s="574" t="s">
        <v>172</v>
      </c>
      <c r="C4" s="575"/>
      <c r="D4" s="258" t="s">
        <v>199</v>
      </c>
      <c r="E4" s="258" t="s">
        <v>230</v>
      </c>
      <c r="F4" s="259" t="s">
        <v>254</v>
      </c>
      <c r="G4" s="258" t="s">
        <v>202</v>
      </c>
      <c r="H4" s="260" t="s">
        <v>203</v>
      </c>
      <c r="I4" s="260" t="s">
        <v>264</v>
      </c>
      <c r="J4" s="260" t="s">
        <v>269</v>
      </c>
    </row>
    <row r="5" spans="2:11" s="257" customFormat="1" ht="19.5" customHeight="1">
      <c r="B5" s="233">
        <v>1</v>
      </c>
      <c r="C5" s="234" t="s">
        <v>204</v>
      </c>
      <c r="D5" s="235" t="s">
        <v>205</v>
      </c>
      <c r="E5" s="262">
        <v>48</v>
      </c>
      <c r="F5" s="243">
        <f>E5/'Proposta_Agropec.-JC'!$C$12*'Proposta_Agropec.-JC'!$C$10</f>
        <v>8</v>
      </c>
      <c r="G5" s="237">
        <v>39.96</v>
      </c>
      <c r="H5" s="238">
        <f>G5*F5</f>
        <v>319.68</v>
      </c>
      <c r="I5" s="238">
        <f>H5/12</f>
        <v>26.64</v>
      </c>
      <c r="J5" s="239">
        <f>I5/'Proposta_Agropec.-JC'!$C$10</f>
        <v>26.64</v>
      </c>
    </row>
    <row r="6" spans="2:11" s="257" customFormat="1" ht="19.5" customHeight="1">
      <c r="B6" s="233">
        <f>B5+1</f>
        <v>2</v>
      </c>
      <c r="C6" s="240" t="s">
        <v>206</v>
      </c>
      <c r="D6" s="241" t="s">
        <v>205</v>
      </c>
      <c r="E6" s="233">
        <v>12</v>
      </c>
      <c r="F6" s="243">
        <f>(E6/'[1].RESUMO.'!$F$37)*'[1].RESUMO.'!$F$13</f>
        <v>2</v>
      </c>
      <c r="G6" s="242">
        <v>30.04</v>
      </c>
      <c r="H6" s="238">
        <f t="shared" ref="H6:H26" si="0">G6*F6</f>
        <v>60.08</v>
      </c>
      <c r="I6" s="238">
        <f t="shared" ref="I6:I26" si="1">H6/12</f>
        <v>5.0066666666666668</v>
      </c>
      <c r="J6" s="239">
        <f>I6/'Proposta_Agropec.-JC'!$C$10</f>
        <v>5.0066666666666668</v>
      </c>
    </row>
    <row r="7" spans="2:11" s="257" customFormat="1" ht="19.5" customHeight="1">
      <c r="B7" s="233">
        <f t="shared" ref="B7:B26" si="2">B6+1</f>
        <v>3</v>
      </c>
      <c r="C7" s="240" t="s">
        <v>207</v>
      </c>
      <c r="D7" s="241" t="s">
        <v>205</v>
      </c>
      <c r="E7" s="233">
        <v>0</v>
      </c>
      <c r="F7" s="243">
        <f>(E7/'[1].RESUMO.'!$F$37)*'[1].RESUMO.'!$F$13</f>
        <v>0</v>
      </c>
      <c r="G7" s="242">
        <v>30.04</v>
      </c>
      <c r="H7" s="238">
        <f t="shared" si="0"/>
        <v>0</v>
      </c>
      <c r="I7" s="238">
        <f t="shared" si="1"/>
        <v>0</v>
      </c>
      <c r="J7" s="239">
        <f>I7/'Proposta_Agropec.-JC'!$C$10</f>
        <v>0</v>
      </c>
    </row>
    <row r="8" spans="2:11" s="257" customFormat="1" ht="19.5" customHeight="1">
      <c r="B8" s="233">
        <f t="shared" si="2"/>
        <v>4</v>
      </c>
      <c r="C8" s="240" t="s">
        <v>208</v>
      </c>
      <c r="D8" s="241" t="s">
        <v>209</v>
      </c>
      <c r="E8" s="233">
        <v>12</v>
      </c>
      <c r="F8" s="243">
        <f>(E8/'[1].RESUMO.'!$F$37)*'[1].RESUMO.'!$F$13</f>
        <v>2</v>
      </c>
      <c r="G8" s="242">
        <v>12.52</v>
      </c>
      <c r="H8" s="238">
        <f t="shared" si="0"/>
        <v>25.04</v>
      </c>
      <c r="I8" s="238">
        <f t="shared" si="1"/>
        <v>2.0866666666666664</v>
      </c>
      <c r="J8" s="239">
        <f>I8/'Proposta_Agropec.-JC'!$C$10</f>
        <v>2.0866666666666664</v>
      </c>
      <c r="K8" s="263"/>
    </row>
    <row r="9" spans="2:11" s="257" customFormat="1" ht="19.5" customHeight="1">
      <c r="B9" s="233">
        <f t="shared" si="2"/>
        <v>5</v>
      </c>
      <c r="C9" s="240" t="s">
        <v>210</v>
      </c>
      <c r="D9" s="241" t="s">
        <v>209</v>
      </c>
      <c r="E9" s="233">
        <v>24</v>
      </c>
      <c r="F9" s="243">
        <f>(E9/'[1].RESUMO.'!$F$37)*'[1].RESUMO.'!$F$13</f>
        <v>4</v>
      </c>
      <c r="G9" s="242">
        <v>14.33</v>
      </c>
      <c r="H9" s="238">
        <f t="shared" si="0"/>
        <v>57.32</v>
      </c>
      <c r="I9" s="238">
        <f t="shared" si="1"/>
        <v>4.7766666666666664</v>
      </c>
      <c r="J9" s="239">
        <f>I9/'Proposta_Agropec.-JC'!$C$10</f>
        <v>4.7766666666666664</v>
      </c>
      <c r="K9" s="263"/>
    </row>
    <row r="10" spans="2:11" s="257" customFormat="1" ht="19.5" customHeight="1">
      <c r="B10" s="233">
        <f t="shared" si="2"/>
        <v>6</v>
      </c>
      <c r="C10" s="240" t="s">
        <v>211</v>
      </c>
      <c r="D10" s="241" t="s">
        <v>209</v>
      </c>
      <c r="E10" s="233">
        <v>12</v>
      </c>
      <c r="F10" s="243">
        <f>(E10/'[1].RESUMO.'!$F$37)*'[1].RESUMO.'!$F$13</f>
        <v>2</v>
      </c>
      <c r="G10" s="242">
        <v>170.75</v>
      </c>
      <c r="H10" s="238">
        <f t="shared" si="0"/>
        <v>341.5</v>
      </c>
      <c r="I10" s="238">
        <f t="shared" si="1"/>
        <v>28.458333333333332</v>
      </c>
      <c r="J10" s="239">
        <f>I10/'Proposta_Agropec.-JC'!$C$10</f>
        <v>28.458333333333332</v>
      </c>
      <c r="K10" s="263"/>
    </row>
    <row r="11" spans="2:11" s="257" customFormat="1" ht="19.5" customHeight="1">
      <c r="B11" s="233">
        <f t="shared" si="2"/>
        <v>7</v>
      </c>
      <c r="C11" s="240" t="s">
        <v>212</v>
      </c>
      <c r="D11" s="241" t="s">
        <v>205</v>
      </c>
      <c r="E11" s="233">
        <v>24</v>
      </c>
      <c r="F11" s="243">
        <f>(E11/'[1].RESUMO.'!$F$37)*'[1].RESUMO.'!$F$13</f>
        <v>4</v>
      </c>
      <c r="G11" s="242">
        <v>14.58</v>
      </c>
      <c r="H11" s="238">
        <f t="shared" si="0"/>
        <v>58.32</v>
      </c>
      <c r="I11" s="238">
        <f t="shared" si="1"/>
        <v>4.8600000000000003</v>
      </c>
      <c r="J11" s="239">
        <f>I11/'Proposta_Agropec.-JC'!$C$10</f>
        <v>4.8600000000000003</v>
      </c>
    </row>
    <row r="12" spans="2:11" s="257" customFormat="1" ht="19.5" customHeight="1">
      <c r="B12" s="233">
        <f t="shared" si="2"/>
        <v>8</v>
      </c>
      <c r="C12" s="240" t="s">
        <v>213</v>
      </c>
      <c r="D12" s="241" t="s">
        <v>209</v>
      </c>
      <c r="E12" s="233">
        <v>48</v>
      </c>
      <c r="F12" s="243">
        <f>(E12/'[1].RESUMO.'!$F$37)*'[1].RESUMO.'!$F$13</f>
        <v>8</v>
      </c>
      <c r="G12" s="242">
        <v>19.62</v>
      </c>
      <c r="H12" s="238">
        <f t="shared" si="0"/>
        <v>156.96</v>
      </c>
      <c r="I12" s="238">
        <f t="shared" si="1"/>
        <v>13.08</v>
      </c>
      <c r="J12" s="239">
        <f>I12/'Proposta_Agropec.-JC'!$C$10</f>
        <v>13.08</v>
      </c>
    </row>
    <row r="13" spans="2:11" s="257" customFormat="1" ht="19.5" customHeight="1">
      <c r="B13" s="233">
        <f t="shared" si="2"/>
        <v>9</v>
      </c>
      <c r="C13" s="240" t="s">
        <v>214</v>
      </c>
      <c r="D13" s="241" t="s">
        <v>209</v>
      </c>
      <c r="E13" s="233">
        <v>36</v>
      </c>
      <c r="F13" s="243">
        <f>(E13/'[1].RESUMO.'!$F$37)*'[1].RESUMO.'!$F$13</f>
        <v>6</v>
      </c>
      <c r="G13" s="242">
        <v>17.489999999999998</v>
      </c>
      <c r="H13" s="238">
        <f t="shared" si="0"/>
        <v>104.94</v>
      </c>
      <c r="I13" s="238">
        <f t="shared" si="1"/>
        <v>8.7449999999999992</v>
      </c>
      <c r="J13" s="239">
        <f>I13/'Proposta_Agropec.-JC'!$C$10</f>
        <v>8.7449999999999992</v>
      </c>
    </row>
    <row r="14" spans="2:11" s="257" customFormat="1" ht="19.5" customHeight="1">
      <c r="B14" s="233">
        <f t="shared" si="2"/>
        <v>10</v>
      </c>
      <c r="C14" s="240" t="s">
        <v>215</v>
      </c>
      <c r="D14" s="241" t="s">
        <v>209</v>
      </c>
      <c r="E14" s="233">
        <v>36</v>
      </c>
      <c r="F14" s="243">
        <f>(E14/'[1].RESUMO.'!$F$37)*'[1].RESUMO.'!$F$13</f>
        <v>6</v>
      </c>
      <c r="G14" s="242">
        <v>21.65</v>
      </c>
      <c r="H14" s="238">
        <f t="shared" si="0"/>
        <v>129.89999999999998</v>
      </c>
      <c r="I14" s="238">
        <f t="shared" si="1"/>
        <v>10.824999999999998</v>
      </c>
      <c r="J14" s="239">
        <f>I14/'Proposta_Agropec.-JC'!$C$10</f>
        <v>10.824999999999998</v>
      </c>
    </row>
    <row r="15" spans="2:11" s="257" customFormat="1" ht="19.5" customHeight="1">
      <c r="B15" s="233">
        <f t="shared" si="2"/>
        <v>11</v>
      </c>
      <c r="C15" s="240" t="s">
        <v>216</v>
      </c>
      <c r="D15" s="241" t="s">
        <v>209</v>
      </c>
      <c r="E15" s="233">
        <v>16</v>
      </c>
      <c r="F15" s="243">
        <v>0</v>
      </c>
      <c r="G15" s="242">
        <v>10.76</v>
      </c>
      <c r="H15" s="238">
        <f t="shared" si="0"/>
        <v>0</v>
      </c>
      <c r="I15" s="238">
        <f t="shared" si="1"/>
        <v>0</v>
      </c>
      <c r="J15" s="239">
        <f>I15/'Proposta_Agropec.-JC'!$C$10</f>
        <v>0</v>
      </c>
    </row>
    <row r="16" spans="2:11" s="257" customFormat="1" ht="19.5" customHeight="1">
      <c r="B16" s="233">
        <f t="shared" si="2"/>
        <v>12</v>
      </c>
      <c r="C16" s="240" t="s">
        <v>217</v>
      </c>
      <c r="D16" s="241" t="s">
        <v>209</v>
      </c>
      <c r="E16" s="233">
        <v>8</v>
      </c>
      <c r="F16" s="243">
        <v>0</v>
      </c>
      <c r="G16" s="242">
        <v>6.53</v>
      </c>
      <c r="H16" s="238">
        <f t="shared" si="0"/>
        <v>0</v>
      </c>
      <c r="I16" s="238">
        <f t="shared" si="1"/>
        <v>0</v>
      </c>
      <c r="J16" s="239">
        <f>I16/'Proposta_Agropec.-JC'!$C$10</f>
        <v>0</v>
      </c>
    </row>
    <row r="17" spans="2:12" s="266" customFormat="1" ht="19.5" customHeight="1">
      <c r="B17" s="233">
        <f t="shared" si="2"/>
        <v>13</v>
      </c>
      <c r="C17" s="240" t="s">
        <v>218</v>
      </c>
      <c r="D17" s="241" t="s">
        <v>209</v>
      </c>
      <c r="E17" s="264">
        <v>12</v>
      </c>
      <c r="F17" s="243">
        <f>(E17/'[1].RESUMO.'!$F$37)*'[1].RESUMO.'!$F$13</f>
        <v>2</v>
      </c>
      <c r="G17" s="242">
        <v>14.48</v>
      </c>
      <c r="H17" s="238">
        <f t="shared" si="0"/>
        <v>28.96</v>
      </c>
      <c r="I17" s="238">
        <f t="shared" si="1"/>
        <v>2.4133333333333336</v>
      </c>
      <c r="J17" s="239">
        <f>I17/'Proposta_Agropec.-JC'!$C$10</f>
        <v>2.4133333333333336</v>
      </c>
      <c r="K17" s="265"/>
      <c r="L17" s="265"/>
    </row>
    <row r="18" spans="2:12" s="266" customFormat="1" ht="19.5" customHeight="1">
      <c r="B18" s="233">
        <f t="shared" si="2"/>
        <v>14</v>
      </c>
      <c r="C18" s="240" t="s">
        <v>219</v>
      </c>
      <c r="D18" s="241" t="s">
        <v>209</v>
      </c>
      <c r="E18" s="264">
        <v>18</v>
      </c>
      <c r="F18" s="243">
        <f>(E18/'[1].RESUMO.'!$F$37)*'[1].RESUMO.'!$F$13</f>
        <v>3</v>
      </c>
      <c r="G18" s="242">
        <v>42.47</v>
      </c>
      <c r="H18" s="238">
        <f t="shared" si="0"/>
        <v>127.41</v>
      </c>
      <c r="I18" s="238">
        <f t="shared" si="1"/>
        <v>10.6175</v>
      </c>
      <c r="J18" s="239">
        <f>I18/'Proposta_Agropec.-JC'!$C$10</f>
        <v>10.6175</v>
      </c>
      <c r="K18" s="265"/>
      <c r="L18" s="265"/>
    </row>
    <row r="19" spans="2:12" s="266" customFormat="1" ht="19.5" customHeight="1">
      <c r="B19" s="233">
        <f t="shared" si="2"/>
        <v>15</v>
      </c>
      <c r="C19" s="240" t="s">
        <v>220</v>
      </c>
      <c r="D19" s="241" t="s">
        <v>209</v>
      </c>
      <c r="E19" s="264">
        <v>12</v>
      </c>
      <c r="F19" s="243">
        <f>(E19/'[1].RESUMO.'!$F$37)*'[1].RESUMO.'!$F$13</f>
        <v>2</v>
      </c>
      <c r="G19" s="242">
        <v>11.58</v>
      </c>
      <c r="H19" s="238">
        <f t="shared" si="0"/>
        <v>23.16</v>
      </c>
      <c r="I19" s="238">
        <f t="shared" si="1"/>
        <v>1.93</v>
      </c>
      <c r="J19" s="239">
        <f>I19/'Proposta_Agropec.-JC'!$C$10</f>
        <v>1.93</v>
      </c>
      <c r="K19" s="265"/>
      <c r="L19" s="265"/>
    </row>
    <row r="20" spans="2:12" s="266" customFormat="1" ht="19.5" customHeight="1">
      <c r="B20" s="233">
        <f t="shared" si="2"/>
        <v>16</v>
      </c>
      <c r="C20" s="240" t="s">
        <v>221</v>
      </c>
      <c r="D20" s="241" t="s">
        <v>209</v>
      </c>
      <c r="E20" s="264">
        <v>12</v>
      </c>
      <c r="F20" s="243">
        <f>(E20/'[1].RESUMO.'!$F$37)*'[1].RESUMO.'!$F$13</f>
        <v>2</v>
      </c>
      <c r="G20" s="242">
        <v>2.35</v>
      </c>
      <c r="H20" s="238">
        <f t="shared" si="0"/>
        <v>4.7</v>
      </c>
      <c r="I20" s="238">
        <f t="shared" si="1"/>
        <v>0.39166666666666666</v>
      </c>
      <c r="J20" s="239">
        <f>I20/'Proposta_Agropec.-JC'!$C$10</f>
        <v>0.39166666666666666</v>
      </c>
      <c r="K20" s="265"/>
      <c r="L20" s="265"/>
    </row>
    <row r="21" spans="2:12" s="266" customFormat="1" ht="19.5" customHeight="1">
      <c r="B21" s="233">
        <f t="shared" si="2"/>
        <v>17</v>
      </c>
      <c r="C21" s="240" t="s">
        <v>222</v>
      </c>
      <c r="D21" s="241" t="s">
        <v>223</v>
      </c>
      <c r="E21" s="264">
        <v>36</v>
      </c>
      <c r="F21" s="243">
        <f>(E21/'[1].RESUMO.'!$F$37)*'[1].RESUMO.'!$F$13</f>
        <v>6</v>
      </c>
      <c r="G21" s="242">
        <v>10.9</v>
      </c>
      <c r="H21" s="238">
        <f t="shared" si="0"/>
        <v>65.400000000000006</v>
      </c>
      <c r="I21" s="238">
        <f t="shared" si="1"/>
        <v>5.45</v>
      </c>
      <c r="J21" s="239">
        <f>I21/'Proposta_Agropec.-JC'!$C$10</f>
        <v>5.45</v>
      </c>
      <c r="K21" s="265"/>
      <c r="L21" s="265"/>
    </row>
    <row r="22" spans="2:12" s="266" customFormat="1" ht="50.25" customHeight="1">
      <c r="B22" s="233">
        <f t="shared" si="2"/>
        <v>18</v>
      </c>
      <c r="C22" s="240" t="s">
        <v>224</v>
      </c>
      <c r="D22" s="241" t="s">
        <v>209</v>
      </c>
      <c r="E22" s="268">
        <v>4</v>
      </c>
      <c r="F22" s="243">
        <f>E22/('[1].RESUMO.'!$F$13+'[1].RESUMO.'!$F$21)</f>
        <v>2</v>
      </c>
      <c r="G22" s="242">
        <v>159.66</v>
      </c>
      <c r="H22" s="238">
        <f t="shared" si="0"/>
        <v>319.32</v>
      </c>
      <c r="I22" s="238">
        <f t="shared" si="1"/>
        <v>26.61</v>
      </c>
      <c r="J22" s="239">
        <f>I22/'Proposta_Agropec.-JC'!$C$10</f>
        <v>26.61</v>
      </c>
      <c r="K22" s="265"/>
      <c r="L22" s="265"/>
    </row>
    <row r="23" spans="2:12" s="266" customFormat="1" ht="68.25" customHeight="1">
      <c r="B23" s="233">
        <f t="shared" si="2"/>
        <v>19</v>
      </c>
      <c r="C23" s="240" t="s">
        <v>225</v>
      </c>
      <c r="D23" s="241" t="s">
        <v>209</v>
      </c>
      <c r="E23" s="268">
        <v>2</v>
      </c>
      <c r="F23" s="243">
        <f>(E23/'[1].RESUMO.'!$F$13)</f>
        <v>2</v>
      </c>
      <c r="G23" s="242">
        <v>325</v>
      </c>
      <c r="H23" s="238">
        <f t="shared" si="0"/>
        <v>650</v>
      </c>
      <c r="I23" s="238">
        <f t="shared" si="1"/>
        <v>54.166666666666664</v>
      </c>
      <c r="J23" s="239">
        <f>I23/'Proposta_Agropec.-JC'!$C$10</f>
        <v>54.166666666666664</v>
      </c>
      <c r="K23" s="265"/>
      <c r="L23" s="265"/>
    </row>
    <row r="24" spans="2:12" s="266" customFormat="1" ht="77.25" customHeight="1">
      <c r="B24" s="233">
        <f t="shared" si="2"/>
        <v>20</v>
      </c>
      <c r="C24" s="240" t="s">
        <v>226</v>
      </c>
      <c r="D24" s="241" t="s">
        <v>209</v>
      </c>
      <c r="E24" s="268">
        <v>0</v>
      </c>
      <c r="F24" s="243">
        <f>(E24/'[1].RESUMO.'!$F$37)*'[1].RESUMO.'!$F$13</f>
        <v>0</v>
      </c>
      <c r="G24" s="242">
        <v>128.58000000000001</v>
      </c>
      <c r="H24" s="238">
        <f t="shared" si="0"/>
        <v>0</v>
      </c>
      <c r="I24" s="238">
        <f t="shared" si="1"/>
        <v>0</v>
      </c>
      <c r="J24" s="239">
        <f>I24/'Proposta_Agropec.-JC'!$C$10</f>
        <v>0</v>
      </c>
      <c r="K24" s="265"/>
      <c r="L24" s="265"/>
    </row>
    <row r="25" spans="2:12" s="266" customFormat="1" ht="19.5" customHeight="1">
      <c r="B25" s="233">
        <f>B24+1</f>
        <v>21</v>
      </c>
      <c r="C25" s="240" t="s">
        <v>227</v>
      </c>
      <c r="D25" s="241" t="s">
        <v>205</v>
      </c>
      <c r="E25" s="268">
        <v>0</v>
      </c>
      <c r="F25" s="243">
        <f>(E25/'[1].RESUMO.'!$F$37)*'[1].RESUMO.'!$F$13</f>
        <v>0</v>
      </c>
      <c r="G25" s="242">
        <v>152.34</v>
      </c>
      <c r="H25" s="238">
        <f t="shared" si="0"/>
        <v>0</v>
      </c>
      <c r="I25" s="238">
        <f t="shared" si="1"/>
        <v>0</v>
      </c>
      <c r="J25" s="239">
        <f>I25/'Proposta_Agropec.-JC'!$C$10</f>
        <v>0</v>
      </c>
      <c r="K25" s="265"/>
      <c r="L25" s="265"/>
    </row>
    <row r="26" spans="2:12" s="266" customFormat="1" ht="20.25" customHeight="1">
      <c r="B26" s="233">
        <f t="shared" si="2"/>
        <v>22</v>
      </c>
      <c r="C26" s="240" t="s">
        <v>228</v>
      </c>
      <c r="D26" s="241" t="s">
        <v>205</v>
      </c>
      <c r="E26" s="264">
        <v>2</v>
      </c>
      <c r="F26" s="243">
        <f>(E26/('[1].RESUMO.'!$F$21)*'[1].RESUMO.'!$F$13)</f>
        <v>2</v>
      </c>
      <c r="G26" s="242">
        <v>237.22</v>
      </c>
      <c r="H26" s="238">
        <f t="shared" si="0"/>
        <v>474.44</v>
      </c>
      <c r="I26" s="238">
        <f t="shared" si="1"/>
        <v>39.536666666666669</v>
      </c>
      <c r="J26" s="239">
        <f>I26/'Proposta_Agropec.-JC'!$C$10</f>
        <v>39.536666666666669</v>
      </c>
      <c r="K26" s="265"/>
      <c r="L26" s="265"/>
    </row>
    <row r="27" spans="2:12" s="266" customFormat="1" ht="24.75" customHeight="1">
      <c r="C27" s="269" t="s">
        <v>266</v>
      </c>
      <c r="D27" s="270"/>
      <c r="E27" s="271"/>
      <c r="F27" s="271"/>
      <c r="G27" s="272"/>
      <c r="H27" s="273">
        <f>SUM(H5:H26)</f>
        <v>2947.1300000000006</v>
      </c>
      <c r="I27" s="273">
        <f>SUM(I5:I26)</f>
        <v>245.59416666666664</v>
      </c>
      <c r="J27" s="273">
        <f>SUM(J5:J26)</f>
        <v>245.59416666666664</v>
      </c>
      <c r="K27" s="265"/>
      <c r="L27" s="265"/>
    </row>
    <row r="28" spans="2:12" s="266" customFormat="1" ht="11.25" customHeight="1">
      <c r="C28" s="269"/>
      <c r="D28" s="270"/>
      <c r="E28" s="271"/>
      <c r="F28" s="271"/>
      <c r="G28" s="272"/>
      <c r="H28" s="274"/>
      <c r="I28" s="274"/>
      <c r="J28" s="274"/>
      <c r="K28" s="265"/>
      <c r="L28" s="265"/>
    </row>
    <row r="29" spans="2:12" s="266" customFormat="1" ht="11.25" customHeight="1">
      <c r="C29" s="269"/>
      <c r="D29" s="270"/>
      <c r="E29" s="271"/>
      <c r="F29" s="271"/>
      <c r="G29" s="272"/>
      <c r="H29" s="274"/>
      <c r="I29" s="274"/>
      <c r="J29" s="274"/>
      <c r="K29" s="265"/>
      <c r="L29" s="265"/>
    </row>
    <row r="30" spans="2:12" s="266" customFormat="1" ht="11.25" customHeight="1">
      <c r="C30" s="269"/>
      <c r="D30" s="270"/>
      <c r="E30" s="271"/>
      <c r="F30" s="271"/>
      <c r="G30" s="272"/>
      <c r="H30" s="274"/>
      <c r="I30" s="274"/>
      <c r="J30" s="274"/>
      <c r="K30" s="265"/>
      <c r="L30" s="265"/>
    </row>
    <row r="31" spans="2:12" s="266" customFormat="1" ht="11.25" customHeight="1">
      <c r="C31" s="269"/>
      <c r="D31" s="270"/>
      <c r="E31" s="271"/>
      <c r="F31" s="271"/>
      <c r="G31" s="272"/>
      <c r="H31" s="274"/>
      <c r="I31" s="274"/>
      <c r="J31" s="274"/>
      <c r="K31" s="265"/>
      <c r="L31" s="265"/>
    </row>
    <row r="32" spans="2:12" s="266" customFormat="1" ht="11.25" customHeight="1">
      <c r="C32" s="269"/>
      <c r="D32" s="270"/>
      <c r="E32" s="271"/>
      <c r="F32" s="271"/>
      <c r="G32" s="272"/>
      <c r="H32" s="274"/>
      <c r="I32" s="274"/>
      <c r="J32" s="274"/>
      <c r="K32" s="265"/>
      <c r="L32" s="265"/>
    </row>
    <row r="33" spans="2:12" s="266" customFormat="1" ht="11.25" customHeight="1">
      <c r="C33" s="269"/>
      <c r="D33" s="270"/>
      <c r="E33" s="271"/>
      <c r="F33" s="271"/>
      <c r="G33" s="272"/>
      <c r="H33" s="274"/>
      <c r="I33" s="274"/>
      <c r="J33" s="274"/>
      <c r="K33" s="265"/>
      <c r="L33" s="265"/>
    </row>
    <row r="34" spans="2:12" s="266" customFormat="1" ht="11.25" customHeight="1">
      <c r="C34" s="269"/>
      <c r="D34" s="270"/>
      <c r="E34" s="271"/>
      <c r="F34" s="271"/>
      <c r="G34" s="272"/>
      <c r="H34" s="275"/>
      <c r="I34" s="275"/>
      <c r="J34" s="276"/>
      <c r="K34" s="265"/>
      <c r="L34" s="265"/>
    </row>
    <row r="35" spans="2:12" ht="11.25" customHeight="1"/>
    <row r="36" spans="2:12" ht="39.75" customHeight="1">
      <c r="B36" s="562" t="s">
        <v>267</v>
      </c>
      <c r="C36" s="563"/>
      <c r="D36" s="563"/>
      <c r="E36" s="563"/>
      <c r="F36" s="563"/>
      <c r="G36" s="563"/>
      <c r="H36" s="563"/>
      <c r="I36" s="563"/>
      <c r="J36" s="564"/>
    </row>
    <row r="37" spans="2:12" s="261" customFormat="1" ht="83.25" customHeight="1">
      <c r="B37" s="565" t="s">
        <v>172</v>
      </c>
      <c r="C37" s="566"/>
      <c r="D37" s="278" t="s">
        <v>229</v>
      </c>
      <c r="E37" s="278" t="s">
        <v>230</v>
      </c>
      <c r="F37" s="278"/>
      <c r="G37" s="278" t="s">
        <v>202</v>
      </c>
      <c r="H37" s="278" t="s">
        <v>203</v>
      </c>
      <c r="I37" s="278" t="s">
        <v>268</v>
      </c>
      <c r="J37" s="260" t="s">
        <v>255</v>
      </c>
    </row>
    <row r="38" spans="2:12" ht="20.25" customHeight="1">
      <c r="B38" s="279">
        <v>1</v>
      </c>
      <c r="C38" s="280" t="s">
        <v>232</v>
      </c>
      <c r="D38" s="281" t="s">
        <v>209</v>
      </c>
      <c r="E38" s="281">
        <v>1</v>
      </c>
      <c r="F38" s="281"/>
      <c r="G38" s="282">
        <v>587.22</v>
      </c>
      <c r="H38" s="283">
        <f>E38*G38</f>
        <v>587.22</v>
      </c>
      <c r="I38" s="282">
        <f>H38/20</f>
        <v>29.361000000000001</v>
      </c>
      <c r="J38" s="282">
        <f>I38/'Proposta_Agropec.-JC'!$C$12</f>
        <v>4.8935000000000004</v>
      </c>
    </row>
    <row r="39" spans="2:12" ht="20.25" customHeight="1">
      <c r="B39" s="279">
        <f>B38+1</f>
        <v>2</v>
      </c>
      <c r="C39" s="280" t="s">
        <v>233</v>
      </c>
      <c r="D39" s="281" t="s">
        <v>234</v>
      </c>
      <c r="E39" s="281">
        <v>5</v>
      </c>
      <c r="F39" s="281"/>
      <c r="G39" s="282">
        <v>103.77</v>
      </c>
      <c r="H39" s="283">
        <f t="shared" ref="H39:H54" si="3">E39*G39</f>
        <v>518.85</v>
      </c>
      <c r="I39" s="282">
        <f t="shared" ref="I39:I53" si="4">H39/20</f>
        <v>25.942500000000003</v>
      </c>
      <c r="J39" s="282">
        <f>I39/'Proposta_Agropec.-JC'!$C$12</f>
        <v>4.3237500000000004</v>
      </c>
    </row>
    <row r="40" spans="2:12" ht="20.25" customHeight="1">
      <c r="B40" s="279">
        <f t="shared" ref="B40:B54" si="5">B39+1</f>
        <v>3</v>
      </c>
      <c r="C40" s="280" t="s">
        <v>235</v>
      </c>
      <c r="D40" s="281" t="s">
        <v>209</v>
      </c>
      <c r="E40" s="281">
        <v>1</v>
      </c>
      <c r="F40" s="281"/>
      <c r="G40" s="282">
        <v>317.14999999999998</v>
      </c>
      <c r="H40" s="283">
        <f t="shared" si="3"/>
        <v>317.14999999999998</v>
      </c>
      <c r="I40" s="282">
        <f t="shared" si="4"/>
        <v>15.857499999999998</v>
      </c>
      <c r="J40" s="282">
        <f>I40/'Proposta_Agropec.-JC'!$C$12</f>
        <v>2.6429166666666664</v>
      </c>
    </row>
    <row r="41" spans="2:12" ht="20.25" customHeight="1">
      <c r="B41" s="279">
        <f t="shared" si="5"/>
        <v>4</v>
      </c>
      <c r="C41" s="280" t="s">
        <v>236</v>
      </c>
      <c r="D41" s="281" t="s">
        <v>209</v>
      </c>
      <c r="E41" s="281">
        <v>1</v>
      </c>
      <c r="F41" s="281"/>
      <c r="G41" s="282">
        <v>543.01</v>
      </c>
      <c r="H41" s="283">
        <f t="shared" si="3"/>
        <v>543.01</v>
      </c>
      <c r="I41" s="282">
        <f t="shared" si="4"/>
        <v>27.150500000000001</v>
      </c>
      <c r="J41" s="282">
        <f>I41/'Proposta_Agropec.-JC'!$C$12</f>
        <v>4.5250833333333338</v>
      </c>
    </row>
    <row r="42" spans="2:12" ht="20.25" customHeight="1">
      <c r="B42" s="279">
        <f t="shared" si="5"/>
        <v>5</v>
      </c>
      <c r="C42" s="280" t="s">
        <v>237</v>
      </c>
      <c r="D42" s="281" t="s">
        <v>209</v>
      </c>
      <c r="E42" s="281">
        <v>1</v>
      </c>
      <c r="F42" s="281"/>
      <c r="G42" s="282">
        <v>306.95999999999998</v>
      </c>
      <c r="H42" s="283">
        <f t="shared" si="3"/>
        <v>306.95999999999998</v>
      </c>
      <c r="I42" s="282">
        <f t="shared" si="4"/>
        <v>15.347999999999999</v>
      </c>
      <c r="J42" s="282">
        <f>I42/'Proposta_Agropec.-JC'!$C$12</f>
        <v>2.5579999999999998</v>
      </c>
    </row>
    <row r="43" spans="2:12" ht="20.25" customHeight="1">
      <c r="B43" s="279">
        <f t="shared" si="5"/>
        <v>6</v>
      </c>
      <c r="C43" s="280" t="s">
        <v>238</v>
      </c>
      <c r="D43" s="281" t="s">
        <v>209</v>
      </c>
      <c r="E43" s="281">
        <v>6</v>
      </c>
      <c r="F43" s="281"/>
      <c r="G43" s="282">
        <v>9.26</v>
      </c>
      <c r="H43" s="283">
        <f t="shared" si="3"/>
        <v>55.56</v>
      </c>
      <c r="I43" s="282">
        <f t="shared" si="4"/>
        <v>2.778</v>
      </c>
      <c r="J43" s="282">
        <f>I43/'Proposta_Agropec.-JC'!$C$12</f>
        <v>0.46300000000000002</v>
      </c>
    </row>
    <row r="44" spans="2:12" ht="20.25" customHeight="1">
      <c r="B44" s="279">
        <f t="shared" si="5"/>
        <v>7</v>
      </c>
      <c r="C44" s="280" t="s">
        <v>239</v>
      </c>
      <c r="D44" s="281" t="s">
        <v>205</v>
      </c>
      <c r="E44" s="281">
        <v>6</v>
      </c>
      <c r="F44" s="281"/>
      <c r="G44" s="282">
        <v>15.74</v>
      </c>
      <c r="H44" s="283">
        <f t="shared" si="3"/>
        <v>94.44</v>
      </c>
      <c r="I44" s="282">
        <f t="shared" si="4"/>
        <v>4.7219999999999995</v>
      </c>
      <c r="J44" s="282">
        <f>I44/'Proposta_Agropec.-JC'!$C$12</f>
        <v>0.78699999999999992</v>
      </c>
    </row>
    <row r="45" spans="2:12" ht="20.25" customHeight="1">
      <c r="B45" s="279">
        <f t="shared" si="5"/>
        <v>8</v>
      </c>
      <c r="C45" s="280" t="s">
        <v>240</v>
      </c>
      <c r="D45" s="281" t="s">
        <v>209</v>
      </c>
      <c r="E45" s="281">
        <v>30</v>
      </c>
      <c r="F45" s="281"/>
      <c r="G45" s="282">
        <v>11.17</v>
      </c>
      <c r="H45" s="283">
        <f t="shared" si="3"/>
        <v>335.1</v>
      </c>
      <c r="I45" s="282">
        <f t="shared" si="4"/>
        <v>16.755000000000003</v>
      </c>
      <c r="J45" s="282">
        <f>I45/'Proposta_Agropec.-JC'!$C$12</f>
        <v>2.7925000000000004</v>
      </c>
    </row>
    <row r="46" spans="2:12" ht="20.25" customHeight="1">
      <c r="B46" s="279">
        <f t="shared" si="5"/>
        <v>9</v>
      </c>
      <c r="C46" s="280" t="s">
        <v>241</v>
      </c>
      <c r="D46" s="281" t="s">
        <v>209</v>
      </c>
      <c r="E46" s="281">
        <v>1</v>
      </c>
      <c r="F46" s="281"/>
      <c r="G46" s="282">
        <v>518.29999999999995</v>
      </c>
      <c r="H46" s="283">
        <f t="shared" si="3"/>
        <v>518.29999999999995</v>
      </c>
      <c r="I46" s="282">
        <f t="shared" si="4"/>
        <v>25.914999999999999</v>
      </c>
      <c r="J46" s="282">
        <f>I46/'Proposta_Agropec.-JC'!$C$12</f>
        <v>4.3191666666666668</v>
      </c>
    </row>
    <row r="47" spans="2:12" ht="20.25" customHeight="1">
      <c r="B47" s="279">
        <f t="shared" si="5"/>
        <v>10</v>
      </c>
      <c r="C47" s="280" t="s">
        <v>242</v>
      </c>
      <c r="D47" s="281" t="s">
        <v>209</v>
      </c>
      <c r="E47" s="281">
        <v>1</v>
      </c>
      <c r="F47" s="281"/>
      <c r="G47" s="282">
        <v>491.65</v>
      </c>
      <c r="H47" s="283">
        <f t="shared" si="3"/>
        <v>491.65</v>
      </c>
      <c r="I47" s="282">
        <f t="shared" si="4"/>
        <v>24.5825</v>
      </c>
      <c r="J47" s="282">
        <f>I47/'Proposta_Agropec.-JC'!$C$12</f>
        <v>4.097083333333333</v>
      </c>
    </row>
    <row r="48" spans="2:12" ht="20.25" customHeight="1">
      <c r="B48" s="279">
        <f t="shared" si="5"/>
        <v>11</v>
      </c>
      <c r="C48" s="280" t="s">
        <v>243</v>
      </c>
      <c r="D48" s="281" t="s">
        <v>209</v>
      </c>
      <c r="E48" s="281">
        <v>1</v>
      </c>
      <c r="F48" s="281"/>
      <c r="G48" s="282">
        <v>463.7</v>
      </c>
      <c r="H48" s="283">
        <f t="shared" si="3"/>
        <v>463.7</v>
      </c>
      <c r="I48" s="282">
        <f t="shared" si="4"/>
        <v>23.184999999999999</v>
      </c>
      <c r="J48" s="282">
        <f>I48/'Proposta_Agropec.-JC'!$C$12</f>
        <v>3.8641666666666663</v>
      </c>
    </row>
    <row r="49" spans="2:10" ht="20.25" customHeight="1">
      <c r="B49" s="279">
        <f t="shared" si="5"/>
        <v>12</v>
      </c>
      <c r="C49" s="280" t="s">
        <v>244</v>
      </c>
      <c r="D49" s="281" t="s">
        <v>209</v>
      </c>
      <c r="E49" s="281">
        <v>1</v>
      </c>
      <c r="F49" s="281"/>
      <c r="G49" s="282">
        <v>370.8</v>
      </c>
      <c r="H49" s="283">
        <f t="shared" si="3"/>
        <v>370.8</v>
      </c>
      <c r="I49" s="282">
        <f t="shared" si="4"/>
        <v>18.54</v>
      </c>
      <c r="J49" s="282">
        <f>I49/'Proposta_Agropec.-JC'!$C$12</f>
        <v>3.09</v>
      </c>
    </row>
    <row r="50" spans="2:10" ht="20.25" customHeight="1">
      <c r="B50" s="279">
        <f t="shared" si="5"/>
        <v>13</v>
      </c>
      <c r="C50" s="280" t="s">
        <v>245</v>
      </c>
      <c r="D50" s="281" t="s">
        <v>209</v>
      </c>
      <c r="E50" s="281">
        <v>2</v>
      </c>
      <c r="F50" s="281"/>
      <c r="G50" s="282">
        <v>179.2</v>
      </c>
      <c r="H50" s="283">
        <f t="shared" si="3"/>
        <v>358.4</v>
      </c>
      <c r="I50" s="282">
        <f t="shared" si="4"/>
        <v>17.919999999999998</v>
      </c>
      <c r="J50" s="282">
        <f>I50/'Proposta_Agropec.-JC'!$C$12</f>
        <v>2.9866666666666664</v>
      </c>
    </row>
    <row r="51" spans="2:10" ht="47.25" customHeight="1">
      <c r="B51" s="279">
        <f t="shared" si="5"/>
        <v>14</v>
      </c>
      <c r="C51" s="280" t="s">
        <v>246</v>
      </c>
      <c r="D51" s="281" t="s">
        <v>209</v>
      </c>
      <c r="E51" s="281">
        <v>1</v>
      </c>
      <c r="F51" s="281"/>
      <c r="G51" s="282">
        <v>1395.59</v>
      </c>
      <c r="H51" s="283">
        <f t="shared" si="3"/>
        <v>1395.59</v>
      </c>
      <c r="I51" s="282">
        <f t="shared" si="4"/>
        <v>69.779499999999999</v>
      </c>
      <c r="J51" s="282">
        <f>I51/'Proposta_Agropec.-JC'!$C$12</f>
        <v>11.629916666666666</v>
      </c>
    </row>
    <row r="52" spans="2:10" ht="20.25" customHeight="1">
      <c r="B52" s="279">
        <f t="shared" si="5"/>
        <v>15</v>
      </c>
      <c r="C52" s="280" t="s">
        <v>247</v>
      </c>
      <c r="D52" s="281" t="s">
        <v>209</v>
      </c>
      <c r="E52" s="281">
        <v>12</v>
      </c>
      <c r="F52" s="281"/>
      <c r="G52" s="282">
        <v>74.52</v>
      </c>
      <c r="H52" s="283">
        <f t="shared" si="3"/>
        <v>894.24</v>
      </c>
      <c r="I52" s="282">
        <f t="shared" si="4"/>
        <v>44.712000000000003</v>
      </c>
      <c r="J52" s="282">
        <f>I52/'Proposta_Agropec.-JC'!$C$12</f>
        <v>7.4520000000000008</v>
      </c>
    </row>
    <row r="53" spans="2:10" ht="20.25" customHeight="1">
      <c r="B53" s="279">
        <f t="shared" si="5"/>
        <v>16</v>
      </c>
      <c r="C53" s="280" t="s">
        <v>248</v>
      </c>
      <c r="D53" s="281" t="s">
        <v>209</v>
      </c>
      <c r="E53" s="281">
        <v>1</v>
      </c>
      <c r="F53" s="281"/>
      <c r="G53" s="282">
        <v>1870.55</v>
      </c>
      <c r="H53" s="283">
        <f t="shared" si="3"/>
        <v>1870.55</v>
      </c>
      <c r="I53" s="282">
        <f t="shared" si="4"/>
        <v>93.527500000000003</v>
      </c>
      <c r="J53" s="282">
        <f>I53/'Proposta_Agropec.-JC'!$C$12</f>
        <v>15.587916666666667</v>
      </c>
    </row>
    <row r="54" spans="2:10" ht="20.25" customHeight="1">
      <c r="B54" s="279">
        <f t="shared" si="5"/>
        <v>17</v>
      </c>
      <c r="C54" s="280" t="s">
        <v>249</v>
      </c>
      <c r="D54" s="281" t="s">
        <v>209</v>
      </c>
      <c r="E54" s="281">
        <v>1</v>
      </c>
      <c r="F54" s="281"/>
      <c r="G54" s="282">
        <v>1454.74</v>
      </c>
      <c r="H54" s="283">
        <f t="shared" si="3"/>
        <v>1454.74</v>
      </c>
      <c r="I54" s="282">
        <f>H54/20</f>
        <v>72.736999999999995</v>
      </c>
      <c r="J54" s="282">
        <f>I54/'Proposta_Agropec.-JC'!$C$12</f>
        <v>12.122833333333332</v>
      </c>
    </row>
    <row r="55" spans="2:10" s="288" customFormat="1" ht="24.75" customHeight="1">
      <c r="B55" s="284"/>
      <c r="C55" s="285"/>
      <c r="D55" s="286"/>
      <c r="E55" s="286"/>
      <c r="F55" s="286"/>
      <c r="G55" s="286"/>
      <c r="H55" s="287">
        <f>SUM(H38:H54)</f>
        <v>10576.26</v>
      </c>
      <c r="I55" s="287">
        <f>SUM(I38:I54)</f>
        <v>528.81299999999999</v>
      </c>
      <c r="J55" s="287">
        <f>SUM(J38:J54)</f>
        <v>88.135499999999993</v>
      </c>
    </row>
    <row r="56" spans="2:10" ht="15" customHeight="1">
      <c r="D56" s="289"/>
      <c r="E56" s="289"/>
      <c r="F56" s="289"/>
      <c r="G56" s="289"/>
      <c r="H56" s="289"/>
      <c r="I56" s="289"/>
    </row>
    <row r="57" spans="2:10" ht="15" customHeight="1">
      <c r="B57" s="290" t="s">
        <v>250</v>
      </c>
    </row>
    <row r="58" spans="2:10" ht="15" customHeight="1">
      <c r="B58" s="290" t="s">
        <v>256</v>
      </c>
    </row>
  </sheetData>
  <mergeCells count="5">
    <mergeCell ref="C1:J1"/>
    <mergeCell ref="B3:J3"/>
    <mergeCell ref="B4:C4"/>
    <mergeCell ref="B36:J36"/>
    <mergeCell ref="B37:C37"/>
  </mergeCells>
  <printOptions horizontalCentered="1"/>
  <pageMargins left="0.11811023622047245" right="0.11811023622047245" top="0.11811023622047245" bottom="0.35433070866141736" header="0.31496062992125984" footer="0.11811023622047245"/>
  <pageSetup paperSize="9" scale="50" orientation="portrait" r:id="rId1"/>
  <headerFooter>
    <oddFooter>&amp;C&amp;"Calibri,Negrito"&amp;14&amp;A » Página -&amp;P  de  &amp;N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AML169"/>
  <sheetViews>
    <sheetView topLeftCell="A60" zoomScale="110" zoomScaleNormal="110" workbookViewId="0">
      <selection activeCell="I15" sqref="I15"/>
    </sheetView>
  </sheetViews>
  <sheetFormatPr defaultRowHeight="15"/>
  <cols>
    <col min="1" max="1" width="7.8554687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515" t="s">
        <v>69</v>
      </c>
      <c r="C1" s="515"/>
      <c r="D1" s="515"/>
      <c r="E1" s="515"/>
      <c r="F1" s="515"/>
      <c r="G1" s="515"/>
      <c r="H1" s="515"/>
    </row>
    <row r="2" spans="2:9" customFormat="1" ht="18.75">
      <c r="B2" s="551" t="s">
        <v>0</v>
      </c>
      <c r="C2" s="552"/>
      <c r="D2" s="552"/>
      <c r="E2" s="552"/>
      <c r="F2" s="552"/>
      <c r="G2" s="553"/>
      <c r="H2" s="554"/>
    </row>
    <row r="3" spans="2:9" customFormat="1" ht="15" customHeight="1">
      <c r="B3" s="15" t="s">
        <v>1</v>
      </c>
      <c r="C3" s="555"/>
      <c r="D3" s="555"/>
      <c r="E3" s="207"/>
      <c r="F3" s="16" t="s">
        <v>2</v>
      </c>
      <c r="G3" s="16"/>
      <c r="H3" s="17"/>
    </row>
    <row r="4" spans="2:9" customFormat="1" ht="15" customHeight="1">
      <c r="B4" s="15" t="s">
        <v>3</v>
      </c>
      <c r="C4" s="556">
        <f ca="1">NOW()</f>
        <v>43791.380239351849</v>
      </c>
      <c r="D4" s="556"/>
      <c r="E4" s="556"/>
      <c r="F4" s="556"/>
      <c r="G4" s="556"/>
      <c r="H4" s="557"/>
    </row>
    <row r="5" spans="2:9" customFormat="1" ht="15" customHeight="1">
      <c r="B5" s="543" t="s">
        <v>4</v>
      </c>
      <c r="C5" s="544"/>
      <c r="D5" s="544"/>
      <c r="E5" s="544"/>
      <c r="F5" s="544"/>
      <c r="G5" s="545"/>
      <c r="H5" s="546"/>
      <c r="I5" s="5"/>
    </row>
    <row r="6" spans="2:9" customFormat="1">
      <c r="B6" s="538" t="s">
        <v>5</v>
      </c>
      <c r="C6" s="539"/>
      <c r="D6" s="540"/>
      <c r="E6" s="540"/>
      <c r="F6" s="540"/>
      <c r="G6" s="541"/>
      <c r="H6" s="542"/>
      <c r="I6" s="2"/>
    </row>
    <row r="7" spans="2:9" customFormat="1" ht="15" customHeight="1">
      <c r="B7" s="538" t="s">
        <v>6</v>
      </c>
      <c r="C7" s="539"/>
      <c r="D7" s="540"/>
      <c r="E7" s="540"/>
      <c r="F7" s="540"/>
      <c r="G7" s="541"/>
      <c r="H7" s="542"/>
      <c r="I7" s="3"/>
    </row>
    <row r="8" spans="2:9" customFormat="1" ht="15" customHeight="1">
      <c r="B8" s="538" t="s">
        <v>7</v>
      </c>
      <c r="C8" s="539"/>
      <c r="D8" s="539"/>
      <c r="E8" s="208"/>
      <c r="F8" s="247">
        <f>'Encarregado-JC'!F8</f>
        <v>2</v>
      </c>
      <c r="G8" s="105"/>
      <c r="H8" s="196" t="str">
        <f>IF(F8=1,"Lucro Real",IF(F8=2,"Lucro Presumido",IF(F8=3,"SIMPLES-Anexo III",IF(F8=4,"SIMPLES-Anexo IV","RT Inválido"))))</f>
        <v>Lucro Presumido</v>
      </c>
      <c r="I8" s="3"/>
    </row>
    <row r="9" spans="2:9" customFormat="1">
      <c r="B9" s="543" t="s">
        <v>8</v>
      </c>
      <c r="C9" s="544"/>
      <c r="D9" s="544"/>
      <c r="E9" s="544"/>
      <c r="F9" s="544"/>
      <c r="G9" s="545"/>
      <c r="H9" s="546"/>
      <c r="I9" s="3"/>
    </row>
    <row r="10" spans="2:9" customFormat="1">
      <c r="B10" s="14" t="s">
        <v>9</v>
      </c>
      <c r="C10" s="547" t="s">
        <v>10</v>
      </c>
      <c r="D10" s="547"/>
      <c r="E10" s="547"/>
      <c r="F10" s="547"/>
      <c r="G10" s="209"/>
      <c r="H10" s="18"/>
      <c r="I10" s="3"/>
    </row>
    <row r="11" spans="2:9" customFormat="1">
      <c r="B11" s="14" t="s">
        <v>11</v>
      </c>
      <c r="C11" s="529" t="s">
        <v>12</v>
      </c>
      <c r="D11" s="529"/>
      <c r="E11" s="209"/>
      <c r="F11" s="548" t="s">
        <v>185</v>
      </c>
      <c r="G11" s="549"/>
      <c r="H11" s="550"/>
    </row>
    <row r="12" spans="2:9" customFormat="1" ht="41.25" customHeight="1">
      <c r="B12" s="19" t="s">
        <v>13</v>
      </c>
      <c r="C12" s="558" t="s">
        <v>68</v>
      </c>
      <c r="D12" s="508"/>
      <c r="E12" s="559" t="s">
        <v>273</v>
      </c>
      <c r="F12" s="560"/>
      <c r="G12" s="560"/>
      <c r="H12" s="561"/>
    </row>
    <row r="13" spans="2:9" customFormat="1">
      <c r="B13" s="14" t="s">
        <v>14</v>
      </c>
      <c r="C13" s="529" t="s">
        <v>15</v>
      </c>
      <c r="D13" s="530"/>
      <c r="E13" s="530"/>
      <c r="F13" s="530"/>
      <c r="G13" s="531"/>
      <c r="H13" s="204" t="str">
        <f>'Peao-JC'!H13</f>
        <v>20</v>
      </c>
    </row>
    <row r="14" spans="2:9" customFormat="1">
      <c r="B14" s="20" t="s">
        <v>16</v>
      </c>
      <c r="C14" s="532" t="s">
        <v>17</v>
      </c>
      <c r="D14" s="532"/>
      <c r="E14" s="532"/>
      <c r="F14" s="532"/>
      <c r="G14" s="533"/>
      <c r="H14" s="534"/>
    </row>
    <row r="15" spans="2:9" customFormat="1">
      <c r="B15" s="21"/>
      <c r="C15" s="535" t="s">
        <v>18</v>
      </c>
      <c r="D15" s="535"/>
      <c r="E15" s="535"/>
      <c r="F15" s="535"/>
      <c r="G15" s="536"/>
      <c r="H15" s="537"/>
    </row>
    <row r="16" spans="2:9" customFormat="1">
      <c r="B16" s="20" t="s">
        <v>19</v>
      </c>
      <c r="C16" s="532" t="s">
        <v>20</v>
      </c>
      <c r="D16" s="532"/>
      <c r="E16" s="532"/>
      <c r="F16" s="532"/>
      <c r="G16" s="533"/>
      <c r="H16" s="534"/>
    </row>
    <row r="17" spans="1:1026" ht="15.75" thickBot="1">
      <c r="A17"/>
      <c r="B17" s="22"/>
      <c r="C17" s="512" t="s">
        <v>21</v>
      </c>
      <c r="D17" s="512"/>
      <c r="E17" s="512"/>
      <c r="F17" s="512"/>
      <c r="G17" s="513"/>
      <c r="H17" s="514"/>
      <c r="I17"/>
    </row>
    <row r="18" spans="1:1026" ht="12" customHeight="1" thickBot="1">
      <c r="A18"/>
      <c r="B18" s="515"/>
      <c r="C18" s="515"/>
      <c r="D18" s="515"/>
      <c r="E18" s="515"/>
      <c r="F18" s="515"/>
      <c r="G18" s="515"/>
      <c r="H18" s="515"/>
      <c r="I18"/>
    </row>
    <row r="19" spans="1:1026" ht="23.25" customHeight="1">
      <c r="A19"/>
      <c r="B19" s="316" t="s">
        <v>129</v>
      </c>
      <c r="C19" s="317"/>
      <c r="D19" s="317"/>
      <c r="E19" s="317"/>
      <c r="F19" s="317"/>
      <c r="G19" s="317"/>
      <c r="H19" s="318"/>
      <c r="I19"/>
    </row>
    <row r="20" spans="1:1026">
      <c r="A20"/>
      <c r="B20" s="516" t="s">
        <v>22</v>
      </c>
      <c r="C20" s="517"/>
      <c r="D20" s="517"/>
      <c r="E20" s="517"/>
      <c r="F20" s="517"/>
      <c r="G20" s="518"/>
      <c r="H20" s="519"/>
      <c r="I20"/>
    </row>
    <row r="21" spans="1:1026">
      <c r="A21"/>
      <c r="B21" s="520" t="s">
        <v>23</v>
      </c>
      <c r="C21" s="492"/>
      <c r="D21" s="492"/>
      <c r="E21" s="492"/>
      <c r="F21" s="492"/>
      <c r="G21" s="521"/>
      <c r="H21" s="522"/>
      <c r="I21"/>
    </row>
    <row r="22" spans="1:1026" ht="18" customHeight="1">
      <c r="A22"/>
      <c r="B22" s="523" t="s">
        <v>24</v>
      </c>
      <c r="C22" s="325"/>
      <c r="D22" s="325"/>
      <c r="E22" s="325"/>
      <c r="F22" s="325"/>
      <c r="G22" s="325"/>
      <c r="H22" s="524"/>
      <c r="I22"/>
    </row>
    <row r="23" spans="1:1026" ht="30.75" thickBot="1">
      <c r="A23"/>
      <c r="B23" s="19">
        <v>1</v>
      </c>
      <c r="C23" s="324" t="s">
        <v>25</v>
      </c>
      <c r="D23" s="325"/>
      <c r="E23" s="501"/>
      <c r="F23" s="501"/>
      <c r="G23" s="502"/>
      <c r="H23" s="226" t="s">
        <v>253</v>
      </c>
      <c r="I23"/>
    </row>
    <row r="24" spans="1:1026" ht="16.5" customHeight="1" thickBot="1">
      <c r="A24"/>
      <c r="B24" s="19">
        <v>2</v>
      </c>
      <c r="C24" s="324" t="s">
        <v>148</v>
      </c>
      <c r="D24" s="525"/>
      <c r="E24" s="576" t="s">
        <v>277</v>
      </c>
      <c r="F24" s="577"/>
      <c r="G24" s="577"/>
      <c r="H24" s="578"/>
      <c r="I24"/>
      <c r="K24" s="155"/>
    </row>
    <row r="25" spans="1:1026" ht="16.5" customHeight="1" thickBot="1">
      <c r="A25"/>
      <c r="B25" s="19">
        <v>3</v>
      </c>
      <c r="C25" s="503" t="s">
        <v>161</v>
      </c>
      <c r="D25" s="504"/>
      <c r="E25" s="244">
        <v>1393.63</v>
      </c>
      <c r="F25" s="227">
        <f>ROUND(30/6*44,2)</f>
        <v>220</v>
      </c>
      <c r="G25" s="228" t="s">
        <v>162</v>
      </c>
      <c r="H25" s="229">
        <f>ROUND(E25/220*ROUND(F25,2),2)</f>
        <v>1393.63</v>
      </c>
      <c r="I25"/>
      <c r="J25" s="155"/>
      <c r="K25" s="155"/>
    </row>
    <row r="26" spans="1:1026" ht="16.5" customHeight="1">
      <c r="A26"/>
      <c r="B26" s="19">
        <v>4</v>
      </c>
      <c r="C26" s="505" t="s">
        <v>187</v>
      </c>
      <c r="D26" s="506"/>
      <c r="E26" s="506"/>
      <c r="F26" s="506"/>
      <c r="G26" s="507"/>
      <c r="H26" s="203">
        <v>998</v>
      </c>
      <c r="I26"/>
    </row>
    <row r="27" spans="1:1026" ht="16.5" customHeight="1">
      <c r="A27"/>
      <c r="B27" s="19">
        <v>5</v>
      </c>
      <c r="C27" s="324" t="s">
        <v>26</v>
      </c>
      <c r="D27" s="325"/>
      <c r="E27" s="325"/>
      <c r="F27" s="325"/>
      <c r="G27" s="508"/>
      <c r="H27" s="230">
        <v>43497</v>
      </c>
      <c r="I27"/>
    </row>
    <row r="28" spans="1:1026" ht="16.5" customHeight="1" thickBot="1">
      <c r="A28"/>
      <c r="B28" s="109" t="s">
        <v>27</v>
      </c>
      <c r="C28" s="509" t="s">
        <v>28</v>
      </c>
      <c r="D28" s="509"/>
      <c r="E28" s="509"/>
      <c r="F28" s="509"/>
      <c r="G28" s="510"/>
      <c r="H28" s="511"/>
      <c r="I28"/>
    </row>
    <row r="29" spans="1:1026" ht="18.75" customHeight="1" thickBot="1">
      <c r="A29"/>
      <c r="B29" s="6"/>
      <c r="C29" s="7"/>
      <c r="D29" s="7"/>
      <c r="E29" s="7"/>
      <c r="F29" s="7"/>
      <c r="G29" s="7"/>
      <c r="H29" s="7"/>
      <c r="I29"/>
    </row>
    <row r="30" spans="1:1026" ht="15.75">
      <c r="A30"/>
      <c r="B30" s="488" t="s">
        <v>29</v>
      </c>
      <c r="C30" s="489"/>
      <c r="D30" s="489" t="s">
        <v>30</v>
      </c>
      <c r="E30" s="489"/>
      <c r="F30" s="489"/>
      <c r="G30" s="490"/>
      <c r="H30" s="491"/>
      <c r="I30"/>
    </row>
    <row r="31" spans="1:1026">
      <c r="A31"/>
      <c r="B31" s="210">
        <v>1</v>
      </c>
      <c r="C31" s="492" t="s">
        <v>31</v>
      </c>
      <c r="D31" s="492"/>
      <c r="E31" s="492"/>
      <c r="F31" s="492"/>
      <c r="G31" s="211"/>
      <c r="H31" s="212" t="s">
        <v>32</v>
      </c>
      <c r="I31"/>
    </row>
    <row r="32" spans="1:1026" s="25" customFormat="1" ht="15" customHeight="1">
      <c r="A32" s="24"/>
      <c r="B32" s="26" t="s">
        <v>9</v>
      </c>
      <c r="C32" s="474" t="s">
        <v>257</v>
      </c>
      <c r="D32" s="475"/>
      <c r="E32" s="475"/>
      <c r="F32" s="475"/>
      <c r="G32" s="339"/>
      <c r="H32" s="27">
        <f>H25*1.25</f>
        <v>1742.0375000000001</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493" t="s">
        <v>11</v>
      </c>
      <c r="C33" s="494" t="s">
        <v>34</v>
      </c>
      <c r="D33" s="474" t="s">
        <v>35</v>
      </c>
      <c r="E33" s="339"/>
      <c r="F33" s="496">
        <f>H32</f>
        <v>1742.0375000000001</v>
      </c>
      <c r="G33" s="497"/>
      <c r="H33" s="498">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493"/>
      <c r="C34" s="495"/>
      <c r="D34" s="499" t="s">
        <v>36</v>
      </c>
      <c r="E34" s="500"/>
      <c r="F34" s="481">
        <v>0</v>
      </c>
      <c r="G34" s="482"/>
      <c r="H34" s="498"/>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5.75" customHeight="1">
      <c r="A35" s="24"/>
      <c r="B35" s="153" t="s">
        <v>13</v>
      </c>
      <c r="C35" s="474" t="s">
        <v>189</v>
      </c>
      <c r="D35" s="483"/>
      <c r="E35" s="154">
        <v>0.2</v>
      </c>
      <c r="F35" s="231" t="s">
        <v>188</v>
      </c>
      <c r="G35" s="232">
        <v>0.2</v>
      </c>
      <c r="H35" s="27">
        <f>$G$35*H26</f>
        <v>199.60000000000002</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4.25" customHeight="1">
      <c r="A36" s="24"/>
      <c r="B36" s="26" t="s">
        <v>14</v>
      </c>
      <c r="C36" s="484" t="s">
        <v>258</v>
      </c>
      <c r="D36" s="485"/>
      <c r="E36" s="485"/>
      <c r="F36" s="475"/>
      <c r="G36" s="339"/>
      <c r="H36" s="27"/>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38</v>
      </c>
      <c r="C37" s="486" t="s">
        <v>149</v>
      </c>
      <c r="D37" s="392"/>
      <c r="E37" s="392"/>
      <c r="F37" s="392"/>
      <c r="G37" s="392"/>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27.75" customHeight="1">
      <c r="A38" s="24"/>
      <c r="B38" s="213" t="s">
        <v>40</v>
      </c>
      <c r="C38" s="487" t="s">
        <v>191</v>
      </c>
      <c r="D38" s="475"/>
      <c r="E38" s="475"/>
      <c r="F38" s="475"/>
      <c r="G38" s="339"/>
      <c r="H38" s="30">
        <f>((((H32+H35+H36)/220)*1.5)*4)*0.7222</f>
        <v>38.243198249999999</v>
      </c>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13" t="s">
        <v>41</v>
      </c>
      <c r="C39" s="474" t="s">
        <v>39</v>
      </c>
      <c r="D39" s="475"/>
      <c r="E39" s="475"/>
      <c r="F39" s="475"/>
      <c r="G39" s="339"/>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29.25" customHeight="1">
      <c r="A40" s="24"/>
      <c r="B40" s="213" t="s">
        <v>43</v>
      </c>
      <c r="C40" s="472" t="s">
        <v>192</v>
      </c>
      <c r="D40" s="473"/>
      <c r="E40" s="473"/>
      <c r="F40" s="473"/>
      <c r="G40" s="350"/>
      <c r="H40" s="30">
        <f>((((H32+H35+H36)/220)*8)*2)*0.8888</f>
        <v>125.50744800000001</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190</v>
      </c>
      <c r="C41" s="474" t="s">
        <v>42</v>
      </c>
      <c r="D41" s="475"/>
      <c r="E41" s="475"/>
      <c r="F41" s="475"/>
      <c r="G41" s="339"/>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27.75" customHeight="1">
      <c r="A42" s="24"/>
      <c r="B42" s="213" t="s">
        <v>259</v>
      </c>
      <c r="C42" s="478" t="s">
        <v>193</v>
      </c>
      <c r="D42" s="392"/>
      <c r="E42" s="392"/>
      <c r="F42" s="392"/>
      <c r="G42" s="339"/>
      <c r="H42" s="30">
        <f>((H38+H40+H36)/25)*5</f>
        <v>32.750129250000001</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213" t="s">
        <v>260</v>
      </c>
      <c r="C43" s="214" t="s">
        <v>44</v>
      </c>
      <c r="D43" s="476"/>
      <c r="E43" s="477"/>
      <c r="F43" s="477"/>
      <c r="G43" s="339"/>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213"/>
      <c r="C44" s="214"/>
      <c r="D44" s="476"/>
      <c r="E44" s="477"/>
      <c r="F44" s="477"/>
      <c r="G44" s="339"/>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213"/>
      <c r="C45" s="214"/>
      <c r="D45" s="476"/>
      <c r="E45" s="477"/>
      <c r="F45" s="477"/>
      <c r="G45" s="339"/>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65" t="s">
        <v>96</v>
      </c>
      <c r="C46" s="466"/>
      <c r="D46" s="466"/>
      <c r="E46" s="466"/>
      <c r="F46" s="466"/>
      <c r="G46" s="467"/>
      <c r="H46" s="46">
        <f>SUM(H32:H45)</f>
        <v>2138.1382755000004</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68" t="s">
        <v>45</v>
      </c>
      <c r="C48" s="469"/>
      <c r="D48" s="469" t="s">
        <v>70</v>
      </c>
      <c r="E48" s="469"/>
      <c r="F48" s="469"/>
      <c r="G48" s="470"/>
      <c r="H48" s="471"/>
      <c r="I48"/>
    </row>
    <row r="49" spans="1:1026" ht="37.5" customHeight="1">
      <c r="B49" s="397" t="s">
        <v>71</v>
      </c>
      <c r="C49" s="398"/>
      <c r="D49" s="407" t="s">
        <v>85</v>
      </c>
      <c r="E49" s="407"/>
      <c r="F49" s="398"/>
      <c r="G49" s="398"/>
      <c r="H49" s="408"/>
      <c r="I49"/>
    </row>
    <row r="50" spans="1:1026" ht="15.75">
      <c r="B50" s="84"/>
      <c r="C50" s="321" t="s">
        <v>74</v>
      </c>
      <c r="D50" s="322"/>
      <c r="E50" s="322"/>
      <c r="F50" s="322"/>
      <c r="G50" s="323"/>
      <c r="H50" s="85" t="s">
        <v>76</v>
      </c>
      <c r="I50"/>
    </row>
    <row r="51" spans="1:1026" s="75" customFormat="1" ht="19.5" customHeight="1">
      <c r="A51" s="73"/>
      <c r="B51" s="74" t="s">
        <v>9</v>
      </c>
      <c r="C51" s="455" t="s">
        <v>72</v>
      </c>
      <c r="D51" s="456"/>
      <c r="E51" s="350"/>
      <c r="F51" s="457">
        <f>ROUND(1/12,4)</f>
        <v>8.3299999999999999E-2</v>
      </c>
      <c r="G51" s="350"/>
      <c r="H51" s="292">
        <f>H46*F51</f>
        <v>178.10691834915002</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455" t="s">
        <v>73</v>
      </c>
      <c r="D52" s="456"/>
      <c r="E52" s="350"/>
      <c r="F52" s="479">
        <v>3.0249999999999999E-2</v>
      </c>
      <c r="G52" s="480"/>
      <c r="H52" s="292">
        <f>H46*F52</f>
        <v>64.678682833875015</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462" t="s">
        <v>164</v>
      </c>
      <c r="C53" s="463"/>
      <c r="D53" s="463"/>
      <c r="E53" s="463"/>
      <c r="F53" s="463"/>
      <c r="G53" s="464"/>
      <c r="H53" s="158">
        <f>SUM(H51:H52)</f>
        <v>242.78560118302505</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6" t="s">
        <v>13</v>
      </c>
      <c r="C54" s="215" t="s">
        <v>165</v>
      </c>
      <c r="D54" s="216"/>
      <c r="E54" s="222"/>
      <c r="F54" s="157"/>
      <c r="G54" s="128">
        <f>F67</f>
        <v>0.36800000000000005</v>
      </c>
      <c r="H54" s="111">
        <f>G54*H53</f>
        <v>89.345101235353226</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431" t="s">
        <v>94</v>
      </c>
      <c r="C55" s="432"/>
      <c r="D55" s="432"/>
      <c r="E55" s="432"/>
      <c r="F55" s="432"/>
      <c r="G55" s="308"/>
      <c r="H55" s="86">
        <f>SUM(H53:H54)</f>
        <v>332.13070241837829</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397" t="s">
        <v>77</v>
      </c>
      <c r="C57" s="398"/>
      <c r="D57" s="407" t="s">
        <v>78</v>
      </c>
      <c r="E57" s="407"/>
      <c r="F57" s="398"/>
      <c r="G57" s="398"/>
      <c r="H57" s="408"/>
      <c r="I57"/>
    </row>
    <row r="58" spans="1:1026" ht="15.75">
      <c r="B58" s="87"/>
      <c r="C58" s="321" t="s">
        <v>74</v>
      </c>
      <c r="D58" s="392"/>
      <c r="E58" s="339"/>
      <c r="F58" s="321" t="s">
        <v>75</v>
      </c>
      <c r="G58" s="339"/>
      <c r="H58" s="88" t="s">
        <v>76</v>
      </c>
      <c r="I58"/>
    </row>
    <row r="59" spans="1:1026" s="75" customFormat="1" ht="15" customHeight="1">
      <c r="A59" s="73"/>
      <c r="B59" s="74" t="s">
        <v>9</v>
      </c>
      <c r="C59" s="455" t="s">
        <v>57</v>
      </c>
      <c r="D59" s="456"/>
      <c r="E59" s="339"/>
      <c r="F59" s="457">
        <v>0.2</v>
      </c>
      <c r="G59" s="308"/>
      <c r="H59" s="112">
        <f>ROUND($H$46*F59,2)</f>
        <v>427.63</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5" customHeight="1">
      <c r="A60" s="73"/>
      <c r="B60" s="74" t="s">
        <v>11</v>
      </c>
      <c r="C60" s="455" t="s">
        <v>79</v>
      </c>
      <c r="D60" s="456"/>
      <c r="E60" s="339"/>
      <c r="F60" s="457">
        <v>2.5000000000000001E-2</v>
      </c>
      <c r="G60" s="308"/>
      <c r="H60" s="112">
        <f t="shared" ref="H60:H66" si="0">ROUND($H$46*F60,2)</f>
        <v>53.45</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5" customHeight="1">
      <c r="A61" s="73"/>
      <c r="B61" s="74" t="s">
        <v>13</v>
      </c>
      <c r="C61" s="455" t="s">
        <v>84</v>
      </c>
      <c r="D61" s="456"/>
      <c r="E61" s="339"/>
      <c r="F61" s="461">
        <v>0.03</v>
      </c>
      <c r="G61" s="445"/>
      <c r="H61" s="112">
        <f t="shared" si="0"/>
        <v>64.14</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5" customHeight="1">
      <c r="A62" s="73"/>
      <c r="B62" s="74" t="s">
        <v>14</v>
      </c>
      <c r="C62" s="455" t="s">
        <v>80</v>
      </c>
      <c r="D62" s="456"/>
      <c r="E62" s="339"/>
      <c r="F62" s="457">
        <v>1.4999999999999999E-2</v>
      </c>
      <c r="G62" s="308"/>
      <c r="H62" s="112">
        <f t="shared" si="0"/>
        <v>32.07</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3.5" customHeight="1">
      <c r="A63" s="73"/>
      <c r="B63" s="74" t="s">
        <v>38</v>
      </c>
      <c r="C63" s="455" t="s">
        <v>81</v>
      </c>
      <c r="D63" s="456"/>
      <c r="E63" s="339"/>
      <c r="F63" s="457">
        <v>0.01</v>
      </c>
      <c r="G63" s="308"/>
      <c r="H63" s="112">
        <f t="shared" si="0"/>
        <v>21.38</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5" customHeight="1">
      <c r="A64" s="73"/>
      <c r="B64" s="74" t="s">
        <v>40</v>
      </c>
      <c r="C64" s="455" t="s">
        <v>58</v>
      </c>
      <c r="D64" s="456"/>
      <c r="E64" s="339"/>
      <c r="F64" s="457">
        <v>6.0000000000000001E-3</v>
      </c>
      <c r="G64" s="308"/>
      <c r="H64" s="112">
        <f t="shared" si="0"/>
        <v>12.83</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5" customHeight="1">
      <c r="A65" s="73"/>
      <c r="B65" s="74" t="s">
        <v>41</v>
      </c>
      <c r="C65" s="455" t="s">
        <v>82</v>
      </c>
      <c r="D65" s="456"/>
      <c r="E65" s="339"/>
      <c r="F65" s="457">
        <v>2E-3</v>
      </c>
      <c r="G65" s="308"/>
      <c r="H65" s="112">
        <f t="shared" si="0"/>
        <v>4.28</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5" customHeight="1">
      <c r="A66" s="73"/>
      <c r="B66" s="74" t="s">
        <v>43</v>
      </c>
      <c r="C66" s="455" t="s">
        <v>83</v>
      </c>
      <c r="D66" s="456"/>
      <c r="E66" s="339"/>
      <c r="F66" s="457">
        <v>0.08</v>
      </c>
      <c r="G66" s="308"/>
      <c r="H66" s="112">
        <f t="shared" si="0"/>
        <v>171.05</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58" t="s">
        <v>163</v>
      </c>
      <c r="C67" s="459"/>
      <c r="D67" s="459"/>
      <c r="E67" s="308"/>
      <c r="F67" s="460">
        <f>SUM(F59:G66)</f>
        <v>0.36800000000000005</v>
      </c>
      <c r="G67" s="308"/>
      <c r="H67" s="113">
        <f>SUM(H59:H66)</f>
        <v>786.83000000000015</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397" t="s">
        <v>86</v>
      </c>
      <c r="C69" s="398"/>
      <c r="D69" s="407" t="s">
        <v>87</v>
      </c>
      <c r="E69" s="407"/>
      <c r="F69" s="398"/>
      <c r="G69" s="398"/>
      <c r="H69" s="408"/>
      <c r="I69"/>
    </row>
    <row r="70" spans="1:1026" ht="15.75">
      <c r="B70" s="87"/>
      <c r="C70" s="321" t="s">
        <v>74</v>
      </c>
      <c r="D70" s="392"/>
      <c r="E70" s="392"/>
      <c r="F70" s="392"/>
      <c r="G70" s="339"/>
      <c r="H70" s="88" t="s">
        <v>76</v>
      </c>
      <c r="I70"/>
    </row>
    <row r="71" spans="1:1026" s="142" customFormat="1" ht="16.5" customHeight="1">
      <c r="A71" s="141"/>
      <c r="B71" s="438" t="s">
        <v>9</v>
      </c>
      <c r="C71" s="449" t="s">
        <v>195</v>
      </c>
      <c r="D71" s="443" t="s">
        <v>171</v>
      </c>
      <c r="E71" s="350"/>
      <c r="F71" s="451">
        <f>H25</f>
        <v>1393.63</v>
      </c>
      <c r="G71" s="452"/>
      <c r="H71" s="446">
        <f>IF(F72&lt;&gt;0,ROUND(((F72*F73)*2)-(F71*0.06),2),0)</f>
        <v>76.38</v>
      </c>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1"/>
      <c r="FF71" s="141"/>
      <c r="FG71" s="141"/>
      <c r="FH71" s="141"/>
      <c r="FI71" s="141"/>
      <c r="FJ71" s="141"/>
      <c r="FK71" s="141"/>
      <c r="FL71" s="141"/>
      <c r="FM71" s="141"/>
      <c r="FN71" s="141"/>
      <c r="FO71" s="141"/>
      <c r="FP71" s="141"/>
      <c r="FQ71" s="141"/>
      <c r="FR71" s="141"/>
      <c r="FS71" s="141"/>
      <c r="FT71" s="141"/>
      <c r="FU71" s="141"/>
      <c r="FV71" s="141"/>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1"/>
      <c r="LR71" s="141"/>
      <c r="LS71" s="141"/>
      <c r="LT71" s="141"/>
      <c r="LU71" s="141"/>
      <c r="LV71" s="141"/>
      <c r="LW71" s="141"/>
      <c r="LX71" s="141"/>
      <c r="LY71" s="141"/>
      <c r="LZ71" s="141"/>
      <c r="MA71" s="141"/>
      <c r="MB71" s="141"/>
      <c r="MC71" s="141"/>
      <c r="MD71" s="141"/>
      <c r="ME71" s="141"/>
      <c r="MF71" s="141"/>
      <c r="MG71" s="141"/>
      <c r="MH71" s="141"/>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1"/>
      <c r="SD71" s="141"/>
      <c r="SE71" s="141"/>
      <c r="SF71" s="141"/>
      <c r="SG71" s="141"/>
      <c r="SH71" s="141"/>
      <c r="SI71" s="141"/>
      <c r="SJ71" s="141"/>
      <c r="SK71" s="141"/>
      <c r="SL71" s="141"/>
      <c r="SM71" s="141"/>
      <c r="SN71" s="141"/>
      <c r="SO71" s="141"/>
      <c r="SP71" s="141"/>
      <c r="SQ71" s="141"/>
      <c r="SR71" s="141"/>
      <c r="SS71" s="141"/>
      <c r="ST71" s="141"/>
      <c r="SU71" s="141"/>
      <c r="SV71" s="141"/>
      <c r="SW71" s="141"/>
      <c r="SX71" s="141"/>
      <c r="SY71" s="141"/>
      <c r="SZ71" s="141"/>
      <c r="TA71" s="141"/>
      <c r="TB71" s="141"/>
      <c r="TC71" s="141"/>
      <c r="TD71" s="141"/>
      <c r="TE71" s="141"/>
      <c r="TF71" s="141"/>
      <c r="TG71" s="141"/>
      <c r="TH71" s="141"/>
      <c r="TI71" s="141"/>
      <c r="TJ71" s="141"/>
      <c r="TK71" s="141"/>
      <c r="TL71" s="141"/>
      <c r="TM71" s="141"/>
      <c r="TN71" s="141"/>
      <c r="TO71" s="141"/>
      <c r="TP71" s="141"/>
      <c r="TQ71" s="141"/>
      <c r="TR71" s="141"/>
      <c r="TS71" s="141"/>
      <c r="TT71" s="141"/>
      <c r="TU71" s="141"/>
      <c r="TV71" s="141"/>
      <c r="TW71" s="141"/>
      <c r="TX71" s="141"/>
      <c r="TY71" s="141"/>
      <c r="TZ71" s="141"/>
      <c r="UA71" s="141"/>
      <c r="UB71" s="141"/>
      <c r="UC71" s="141"/>
      <c r="UD71" s="141"/>
      <c r="UE71" s="141"/>
      <c r="UF71" s="141"/>
      <c r="UG71" s="141"/>
      <c r="UH71" s="141"/>
      <c r="UI71" s="141"/>
      <c r="UJ71" s="141"/>
      <c r="UK71" s="141"/>
      <c r="UL71" s="141"/>
      <c r="UM71" s="141"/>
      <c r="UN71" s="141"/>
      <c r="UO71" s="141"/>
      <c r="UP71" s="141"/>
      <c r="UQ71" s="141"/>
      <c r="UR71" s="141"/>
      <c r="US71" s="141"/>
      <c r="UT71" s="141"/>
      <c r="UU71" s="141"/>
      <c r="UV71" s="141"/>
      <c r="UW71" s="141"/>
      <c r="UX71" s="141"/>
      <c r="UY71" s="141"/>
      <c r="UZ71" s="141"/>
      <c r="VA71" s="141"/>
      <c r="VB71" s="141"/>
      <c r="VC71" s="141"/>
      <c r="VD71" s="141"/>
      <c r="VE71" s="141"/>
      <c r="VF71" s="141"/>
      <c r="VG71" s="141"/>
      <c r="VH71" s="141"/>
      <c r="VI71" s="141"/>
      <c r="VJ71" s="141"/>
      <c r="VK71" s="141"/>
      <c r="VL71" s="141"/>
      <c r="VM71" s="141"/>
      <c r="VN71" s="141"/>
      <c r="VO71" s="141"/>
      <c r="VP71" s="141"/>
      <c r="VQ71" s="141"/>
      <c r="VR71" s="141"/>
      <c r="VS71" s="141"/>
      <c r="VT71" s="141"/>
      <c r="VU71" s="141"/>
      <c r="VV71" s="141"/>
      <c r="VW71" s="141"/>
      <c r="VX71" s="141"/>
      <c r="VY71" s="141"/>
      <c r="VZ71" s="141"/>
      <c r="WA71" s="141"/>
      <c r="WB71" s="141"/>
      <c r="WC71" s="141"/>
      <c r="WD71" s="141"/>
      <c r="WE71" s="141"/>
      <c r="WF71" s="141"/>
      <c r="WG71" s="141"/>
      <c r="WH71" s="141"/>
      <c r="WI71" s="141"/>
      <c r="WJ71" s="141"/>
      <c r="WK71" s="141"/>
      <c r="WL71" s="141"/>
      <c r="WM71" s="141"/>
      <c r="WN71" s="141"/>
      <c r="WO71" s="141"/>
      <c r="WP71" s="141"/>
      <c r="WQ71" s="141"/>
      <c r="WR71" s="141"/>
      <c r="WS71" s="141"/>
      <c r="WT71" s="141"/>
      <c r="WU71" s="141"/>
      <c r="WV71" s="141"/>
      <c r="WW71" s="141"/>
      <c r="WX71" s="141"/>
      <c r="WY71" s="141"/>
      <c r="WZ71" s="141"/>
      <c r="XA71" s="141"/>
      <c r="XB71" s="141"/>
      <c r="XC71" s="141"/>
      <c r="XD71" s="141"/>
      <c r="XE71" s="141"/>
      <c r="XF71" s="141"/>
      <c r="XG71" s="141"/>
      <c r="XH71" s="141"/>
      <c r="XI71" s="141"/>
      <c r="XJ71" s="141"/>
      <c r="XK71" s="141"/>
      <c r="XL71" s="141"/>
      <c r="XM71" s="141"/>
      <c r="XN71" s="141"/>
      <c r="XO71" s="141"/>
      <c r="XP71" s="141"/>
      <c r="XQ71" s="141"/>
      <c r="XR71" s="141"/>
      <c r="XS71" s="141"/>
      <c r="XT71" s="141"/>
      <c r="XU71" s="141"/>
      <c r="XV71" s="141"/>
      <c r="XW71" s="141"/>
      <c r="XX71" s="141"/>
      <c r="XY71" s="141"/>
      <c r="XZ71" s="141"/>
      <c r="YA71" s="141"/>
      <c r="YB71" s="141"/>
      <c r="YC71" s="141"/>
      <c r="YD71" s="141"/>
      <c r="YE71" s="141"/>
      <c r="YF71" s="141"/>
      <c r="YG71" s="141"/>
      <c r="YH71" s="141"/>
      <c r="YI71" s="141"/>
      <c r="YJ71" s="141"/>
      <c r="YK71" s="141"/>
      <c r="YL71" s="141"/>
      <c r="YM71" s="141"/>
      <c r="YN71" s="141"/>
      <c r="YO71" s="141"/>
      <c r="YP71" s="141"/>
      <c r="YQ71" s="141"/>
      <c r="YR71" s="141"/>
      <c r="YS71" s="141"/>
      <c r="YT71" s="141"/>
      <c r="YU71" s="141"/>
      <c r="YV71" s="141"/>
      <c r="YW71" s="141"/>
      <c r="YX71" s="141"/>
      <c r="YY71" s="141"/>
      <c r="YZ71" s="141"/>
      <c r="ZA71" s="141"/>
      <c r="ZB71" s="141"/>
      <c r="ZC71" s="141"/>
      <c r="ZD71" s="141"/>
      <c r="ZE71" s="141"/>
      <c r="ZF71" s="141"/>
      <c r="ZG71" s="141"/>
      <c r="ZH71" s="141"/>
      <c r="ZI71" s="141"/>
      <c r="ZJ71" s="141"/>
      <c r="ZK71" s="141"/>
      <c r="ZL71" s="141"/>
      <c r="ZM71" s="141"/>
      <c r="ZN71" s="141"/>
      <c r="ZO71" s="141"/>
      <c r="ZP71" s="141"/>
      <c r="ZQ71" s="141"/>
      <c r="ZR71" s="141"/>
      <c r="ZS71" s="141"/>
      <c r="ZT71" s="141"/>
      <c r="ZU71" s="141"/>
      <c r="ZV71" s="141"/>
      <c r="ZW71" s="141"/>
      <c r="ZX71" s="141"/>
      <c r="ZY71" s="141"/>
      <c r="ZZ71" s="141"/>
      <c r="AAA71" s="141"/>
      <c r="AAB71" s="141"/>
      <c r="AAC71" s="141"/>
      <c r="AAD71" s="141"/>
      <c r="AAE71" s="141"/>
      <c r="AAF71" s="141"/>
      <c r="AAG71" s="141"/>
      <c r="AAH71" s="141"/>
      <c r="AAI71" s="141"/>
      <c r="AAJ71" s="141"/>
      <c r="AAK71" s="141"/>
      <c r="AAL71" s="141"/>
      <c r="AAM71" s="141"/>
      <c r="AAN71" s="141"/>
      <c r="AAO71" s="141"/>
      <c r="AAP71" s="141"/>
      <c r="AAQ71" s="141"/>
      <c r="AAR71" s="141"/>
      <c r="AAS71" s="141"/>
      <c r="AAT71" s="141"/>
      <c r="AAU71" s="141"/>
      <c r="AAV71" s="141"/>
      <c r="AAW71" s="141"/>
      <c r="AAX71" s="141"/>
      <c r="AAY71" s="141"/>
      <c r="AAZ71" s="141"/>
      <c r="ABA71" s="141"/>
      <c r="ABB71" s="141"/>
      <c r="ABC71" s="141"/>
      <c r="ABD71" s="141"/>
      <c r="ABE71" s="141"/>
      <c r="ABF71" s="141"/>
      <c r="ABG71" s="141"/>
      <c r="ABH71" s="141"/>
      <c r="ABI71" s="141"/>
      <c r="ABJ71" s="141"/>
      <c r="ABK71" s="141"/>
      <c r="ABL71" s="141"/>
      <c r="ABM71" s="141"/>
      <c r="ABN71" s="141"/>
      <c r="ABO71" s="141"/>
      <c r="ABP71" s="141"/>
      <c r="ABQ71" s="141"/>
      <c r="ABR71" s="141"/>
      <c r="ABS71" s="141"/>
      <c r="ABT71" s="141"/>
      <c r="ABU71" s="141"/>
      <c r="ABV71" s="141"/>
      <c r="ABW71" s="141"/>
      <c r="ABX71" s="141"/>
      <c r="ABY71" s="141"/>
      <c r="ABZ71" s="141"/>
      <c r="ACA71" s="141"/>
      <c r="ACB71" s="141"/>
      <c r="ACC71" s="141"/>
      <c r="ACD71" s="141"/>
      <c r="ACE71" s="141"/>
      <c r="ACF71" s="141"/>
      <c r="ACG71" s="141"/>
      <c r="ACH71" s="141"/>
      <c r="ACI71" s="141"/>
      <c r="ACJ71" s="141"/>
      <c r="ACK71" s="141"/>
      <c r="ACL71" s="141"/>
      <c r="ACM71" s="141"/>
      <c r="ACN71" s="141"/>
      <c r="ACO71" s="141"/>
      <c r="ACP71" s="141"/>
      <c r="ACQ71" s="141"/>
      <c r="ACR71" s="141"/>
      <c r="ACS71" s="141"/>
      <c r="ACT71" s="141"/>
      <c r="ACU71" s="141"/>
      <c r="ACV71" s="141"/>
      <c r="ACW71" s="141"/>
      <c r="ACX71" s="141"/>
      <c r="ACY71" s="141"/>
      <c r="ACZ71" s="141"/>
      <c r="ADA71" s="141"/>
      <c r="ADB71" s="141"/>
      <c r="ADC71" s="141"/>
      <c r="ADD71" s="141"/>
      <c r="ADE71" s="141"/>
      <c r="ADF71" s="141"/>
      <c r="ADG71" s="141"/>
      <c r="ADH71" s="141"/>
      <c r="ADI71" s="141"/>
      <c r="ADJ71" s="141"/>
      <c r="ADK71" s="141"/>
      <c r="ADL71" s="141"/>
      <c r="ADM71" s="141"/>
      <c r="ADN71" s="141"/>
      <c r="ADO71" s="141"/>
      <c r="ADP71" s="141"/>
      <c r="ADQ71" s="141"/>
      <c r="ADR71" s="141"/>
      <c r="ADS71" s="141"/>
      <c r="ADT71" s="141"/>
      <c r="ADU71" s="141"/>
      <c r="ADV71" s="141"/>
      <c r="ADW71" s="141"/>
      <c r="ADX71" s="141"/>
      <c r="ADY71" s="141"/>
      <c r="ADZ71" s="141"/>
      <c r="AEA71" s="141"/>
      <c r="AEB71" s="141"/>
      <c r="AEC71" s="141"/>
      <c r="AED71" s="141"/>
      <c r="AEE71" s="141"/>
      <c r="AEF71" s="141"/>
      <c r="AEG71" s="141"/>
      <c r="AEH71" s="141"/>
      <c r="AEI71" s="141"/>
      <c r="AEJ71" s="141"/>
      <c r="AEK71" s="141"/>
      <c r="AEL71" s="141"/>
      <c r="AEM71" s="141"/>
      <c r="AEN71" s="141"/>
      <c r="AEO71" s="141"/>
      <c r="AEP71" s="141"/>
      <c r="AEQ71" s="141"/>
      <c r="AER71" s="141"/>
      <c r="AES71" s="141"/>
      <c r="AET71" s="141"/>
      <c r="AEU71" s="141"/>
      <c r="AEV71" s="141"/>
      <c r="AEW71" s="141"/>
      <c r="AEX71" s="141"/>
      <c r="AEY71" s="141"/>
      <c r="AEZ71" s="141"/>
      <c r="AFA71" s="141"/>
      <c r="AFB71" s="141"/>
      <c r="AFC71" s="141"/>
      <c r="AFD71" s="141"/>
      <c r="AFE71" s="141"/>
      <c r="AFF71" s="141"/>
      <c r="AFG71" s="141"/>
      <c r="AFH71" s="141"/>
      <c r="AFI71" s="141"/>
      <c r="AFJ71" s="141"/>
      <c r="AFK71" s="141"/>
      <c r="AFL71" s="141"/>
      <c r="AFM71" s="141"/>
      <c r="AFN71" s="141"/>
      <c r="AFO71" s="141"/>
      <c r="AFP71" s="141"/>
      <c r="AFQ71" s="141"/>
      <c r="AFR71" s="141"/>
      <c r="AFS71" s="141"/>
      <c r="AFT71" s="141"/>
      <c r="AFU71" s="141"/>
      <c r="AFV71" s="141"/>
      <c r="AFW71" s="141"/>
      <c r="AFX71" s="141"/>
      <c r="AFY71" s="141"/>
      <c r="AFZ71" s="141"/>
      <c r="AGA71" s="141"/>
      <c r="AGB71" s="141"/>
      <c r="AGC71" s="141"/>
      <c r="AGD71" s="141"/>
      <c r="AGE71" s="141"/>
      <c r="AGF71" s="141"/>
      <c r="AGG71" s="141"/>
      <c r="AGH71" s="141"/>
      <c r="AGI71" s="141"/>
      <c r="AGJ71" s="141"/>
      <c r="AGK71" s="141"/>
      <c r="AGL71" s="141"/>
      <c r="AGM71" s="141"/>
      <c r="AGN71" s="141"/>
      <c r="AGO71" s="141"/>
      <c r="AGP71" s="141"/>
      <c r="AGQ71" s="141"/>
      <c r="AGR71" s="141"/>
      <c r="AGS71" s="141"/>
      <c r="AGT71" s="141"/>
      <c r="AGU71" s="141"/>
      <c r="AGV71" s="141"/>
      <c r="AGW71" s="141"/>
      <c r="AGX71" s="141"/>
      <c r="AGY71" s="141"/>
      <c r="AGZ71" s="141"/>
      <c r="AHA71" s="141"/>
      <c r="AHB71" s="141"/>
      <c r="AHC71" s="141"/>
      <c r="AHD71" s="141"/>
      <c r="AHE71" s="141"/>
      <c r="AHF71" s="141"/>
      <c r="AHG71" s="141"/>
      <c r="AHH71" s="141"/>
      <c r="AHI71" s="141"/>
      <c r="AHJ71" s="141"/>
      <c r="AHK71" s="141"/>
      <c r="AHL71" s="141"/>
      <c r="AHM71" s="141"/>
      <c r="AHN71" s="141"/>
      <c r="AHO71" s="141"/>
      <c r="AHP71" s="141"/>
      <c r="AHQ71" s="141"/>
      <c r="AHR71" s="141"/>
      <c r="AHS71" s="141"/>
      <c r="AHT71" s="141"/>
      <c r="AHU71" s="141"/>
      <c r="AHV71" s="141"/>
      <c r="AHW71" s="141"/>
      <c r="AHX71" s="141"/>
      <c r="AHY71" s="141"/>
      <c r="AHZ71" s="141"/>
      <c r="AIA71" s="141"/>
      <c r="AIB71" s="141"/>
      <c r="AIC71" s="141"/>
      <c r="AID71" s="141"/>
      <c r="AIE71" s="141"/>
      <c r="AIF71" s="141"/>
      <c r="AIG71" s="141"/>
      <c r="AIH71" s="141"/>
      <c r="AII71" s="141"/>
      <c r="AIJ71" s="141"/>
      <c r="AIK71" s="141"/>
      <c r="AIL71" s="141"/>
      <c r="AIM71" s="141"/>
      <c r="AIN71" s="141"/>
      <c r="AIO71" s="141"/>
      <c r="AIP71" s="141"/>
      <c r="AIQ71" s="141"/>
      <c r="AIR71" s="141"/>
      <c r="AIS71" s="141"/>
      <c r="AIT71" s="141"/>
      <c r="AIU71" s="141"/>
      <c r="AIV71" s="141"/>
      <c r="AIW71" s="141"/>
      <c r="AIX71" s="141"/>
      <c r="AIY71" s="141"/>
      <c r="AIZ71" s="141"/>
      <c r="AJA71" s="141"/>
      <c r="AJB71" s="141"/>
      <c r="AJC71" s="141"/>
      <c r="AJD71" s="141"/>
      <c r="AJE71" s="141"/>
      <c r="AJF71" s="141"/>
      <c r="AJG71" s="141"/>
      <c r="AJH71" s="141"/>
      <c r="AJI71" s="141"/>
      <c r="AJJ71" s="141"/>
      <c r="AJK71" s="141"/>
      <c r="AJL71" s="141"/>
      <c r="AJM71" s="141"/>
      <c r="AJN71" s="141"/>
      <c r="AJO71" s="141"/>
      <c r="AJP71" s="141"/>
      <c r="AJQ71" s="141"/>
      <c r="AJR71" s="141"/>
      <c r="AJS71" s="141"/>
      <c r="AJT71" s="141"/>
      <c r="AJU71" s="141"/>
      <c r="AJV71" s="141"/>
      <c r="AJW71" s="141"/>
      <c r="AJX71" s="141"/>
      <c r="AJY71" s="141"/>
      <c r="AJZ71" s="141"/>
      <c r="AKA71" s="141"/>
      <c r="AKB71" s="141"/>
      <c r="AKC71" s="141"/>
      <c r="AKD71" s="141"/>
      <c r="AKE71" s="141"/>
      <c r="AKF71" s="141"/>
      <c r="AKG71" s="141"/>
      <c r="AKH71" s="141"/>
      <c r="AKI71" s="141"/>
      <c r="AKJ71" s="141"/>
      <c r="AKK71" s="141"/>
      <c r="AKL71" s="141"/>
      <c r="AKM71" s="141"/>
      <c r="AKN71" s="141"/>
      <c r="AKO71" s="141"/>
      <c r="AKP71" s="141"/>
      <c r="AKQ71" s="141"/>
      <c r="AKR71" s="141"/>
      <c r="AKS71" s="141"/>
      <c r="AKT71" s="141"/>
      <c r="AKU71" s="141"/>
      <c r="AKV71" s="141"/>
      <c r="AKW71" s="141"/>
      <c r="AKX71" s="141"/>
      <c r="AKY71" s="141"/>
      <c r="AKZ71" s="141"/>
      <c r="ALA71" s="141"/>
      <c r="ALB71" s="141"/>
      <c r="ALC71" s="141"/>
      <c r="ALD71" s="141"/>
      <c r="ALE71" s="141"/>
      <c r="ALF71" s="141"/>
      <c r="ALG71" s="141"/>
      <c r="ALH71" s="141"/>
      <c r="ALI71" s="141"/>
      <c r="ALJ71" s="141"/>
      <c r="ALK71" s="141"/>
      <c r="ALL71" s="141"/>
      <c r="ALM71" s="141"/>
      <c r="ALN71" s="141"/>
      <c r="ALO71" s="141"/>
      <c r="ALP71" s="141"/>
      <c r="ALQ71" s="141"/>
      <c r="ALR71" s="141"/>
      <c r="ALS71" s="141"/>
      <c r="ALT71" s="141"/>
      <c r="ALU71" s="141"/>
      <c r="ALV71" s="141"/>
      <c r="ALW71" s="141"/>
      <c r="ALX71" s="141"/>
      <c r="ALY71" s="141"/>
      <c r="ALZ71" s="141"/>
      <c r="AMA71" s="141"/>
      <c r="AMB71" s="141"/>
      <c r="AMC71" s="141"/>
      <c r="AMD71" s="141"/>
      <c r="AME71" s="141"/>
      <c r="AMF71" s="141"/>
      <c r="AMG71" s="141"/>
      <c r="AMH71" s="141"/>
      <c r="AMI71" s="141"/>
      <c r="AMJ71" s="141"/>
      <c r="AMK71" s="141"/>
      <c r="AML71" s="141"/>
    </row>
    <row r="72" spans="1:1026" s="142" customFormat="1" ht="16.5" customHeight="1">
      <c r="A72" s="141"/>
      <c r="B72" s="438"/>
      <c r="C72" s="450"/>
      <c r="D72" s="443" t="s">
        <v>46</v>
      </c>
      <c r="E72" s="350"/>
      <c r="F72" s="453">
        <v>25</v>
      </c>
      <c r="G72" s="452"/>
      <c r="H72" s="446"/>
      <c r="J72" s="141"/>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1"/>
      <c r="FF72" s="141"/>
      <c r="FG72" s="141"/>
      <c r="FH72" s="141"/>
      <c r="FI72" s="141"/>
      <c r="FJ72" s="141"/>
      <c r="FK72" s="141"/>
      <c r="FL72" s="141"/>
      <c r="FM72" s="141"/>
      <c r="FN72" s="141"/>
      <c r="FO72" s="141"/>
      <c r="FP72" s="141"/>
      <c r="FQ72" s="141"/>
      <c r="FR72" s="141"/>
      <c r="FS72" s="141"/>
      <c r="FT72" s="141"/>
      <c r="FU72" s="141"/>
      <c r="FV72" s="141"/>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1"/>
      <c r="LR72" s="141"/>
      <c r="LS72" s="141"/>
      <c r="LT72" s="141"/>
      <c r="LU72" s="141"/>
      <c r="LV72" s="141"/>
      <c r="LW72" s="141"/>
      <c r="LX72" s="141"/>
      <c r="LY72" s="141"/>
      <c r="LZ72" s="141"/>
      <c r="MA72" s="141"/>
      <c r="MB72" s="141"/>
      <c r="MC72" s="141"/>
      <c r="MD72" s="141"/>
      <c r="ME72" s="141"/>
      <c r="MF72" s="141"/>
      <c r="MG72" s="141"/>
      <c r="MH72" s="141"/>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1"/>
      <c r="SD72" s="141"/>
      <c r="SE72" s="141"/>
      <c r="SF72" s="141"/>
      <c r="SG72" s="141"/>
      <c r="SH72" s="141"/>
      <c r="SI72" s="141"/>
      <c r="SJ72" s="141"/>
      <c r="SK72" s="141"/>
      <c r="SL72" s="141"/>
      <c r="SM72" s="141"/>
      <c r="SN72" s="141"/>
      <c r="SO72" s="141"/>
      <c r="SP72" s="141"/>
      <c r="SQ72" s="141"/>
      <c r="SR72" s="141"/>
      <c r="SS72" s="141"/>
      <c r="ST72" s="141"/>
      <c r="SU72" s="141"/>
      <c r="SV72" s="141"/>
      <c r="SW72" s="141"/>
      <c r="SX72" s="141"/>
      <c r="SY72" s="141"/>
      <c r="SZ72" s="141"/>
      <c r="TA72" s="141"/>
      <c r="TB72" s="141"/>
      <c r="TC72" s="141"/>
      <c r="TD72" s="141"/>
      <c r="TE72" s="141"/>
      <c r="TF72" s="141"/>
      <c r="TG72" s="141"/>
      <c r="TH72" s="141"/>
      <c r="TI72" s="141"/>
      <c r="TJ72" s="141"/>
      <c r="TK72" s="141"/>
      <c r="TL72" s="141"/>
      <c r="TM72" s="141"/>
      <c r="TN72" s="141"/>
      <c r="TO72" s="141"/>
      <c r="TP72" s="141"/>
      <c r="TQ72" s="141"/>
      <c r="TR72" s="141"/>
      <c r="TS72" s="141"/>
      <c r="TT72" s="141"/>
      <c r="TU72" s="141"/>
      <c r="TV72" s="141"/>
      <c r="TW72" s="141"/>
      <c r="TX72" s="141"/>
      <c r="TY72" s="141"/>
      <c r="TZ72" s="141"/>
      <c r="UA72" s="141"/>
      <c r="UB72" s="141"/>
      <c r="UC72" s="141"/>
      <c r="UD72" s="141"/>
      <c r="UE72" s="141"/>
      <c r="UF72" s="141"/>
      <c r="UG72" s="141"/>
      <c r="UH72" s="141"/>
      <c r="UI72" s="141"/>
      <c r="UJ72" s="141"/>
      <c r="UK72" s="141"/>
      <c r="UL72" s="141"/>
      <c r="UM72" s="141"/>
      <c r="UN72" s="141"/>
      <c r="UO72" s="141"/>
      <c r="UP72" s="141"/>
      <c r="UQ72" s="141"/>
      <c r="UR72" s="141"/>
      <c r="US72" s="141"/>
      <c r="UT72" s="141"/>
      <c r="UU72" s="141"/>
      <c r="UV72" s="141"/>
      <c r="UW72" s="141"/>
      <c r="UX72" s="141"/>
      <c r="UY72" s="141"/>
      <c r="UZ72" s="141"/>
      <c r="VA72" s="141"/>
      <c r="VB72" s="141"/>
      <c r="VC72" s="141"/>
      <c r="VD72" s="141"/>
      <c r="VE72" s="141"/>
      <c r="VF72" s="141"/>
      <c r="VG72" s="141"/>
      <c r="VH72" s="141"/>
      <c r="VI72" s="141"/>
      <c r="VJ72" s="141"/>
      <c r="VK72" s="141"/>
      <c r="VL72" s="141"/>
      <c r="VM72" s="141"/>
      <c r="VN72" s="141"/>
      <c r="VO72" s="141"/>
      <c r="VP72" s="141"/>
      <c r="VQ72" s="141"/>
      <c r="VR72" s="141"/>
      <c r="VS72" s="141"/>
      <c r="VT72" s="141"/>
      <c r="VU72" s="141"/>
      <c r="VV72" s="141"/>
      <c r="VW72" s="141"/>
      <c r="VX72" s="141"/>
      <c r="VY72" s="141"/>
      <c r="VZ72" s="141"/>
      <c r="WA72" s="141"/>
      <c r="WB72" s="141"/>
      <c r="WC72" s="141"/>
      <c r="WD72" s="141"/>
      <c r="WE72" s="141"/>
      <c r="WF72" s="141"/>
      <c r="WG72" s="141"/>
      <c r="WH72" s="141"/>
      <c r="WI72" s="141"/>
      <c r="WJ72" s="141"/>
      <c r="WK72" s="141"/>
      <c r="WL72" s="141"/>
      <c r="WM72" s="141"/>
      <c r="WN72" s="141"/>
      <c r="WO72" s="141"/>
      <c r="WP72" s="141"/>
      <c r="WQ72" s="141"/>
      <c r="WR72" s="141"/>
      <c r="WS72" s="141"/>
      <c r="WT72" s="141"/>
      <c r="WU72" s="141"/>
      <c r="WV72" s="141"/>
      <c r="WW72" s="141"/>
      <c r="WX72" s="141"/>
      <c r="WY72" s="141"/>
      <c r="WZ72" s="141"/>
      <c r="XA72" s="141"/>
      <c r="XB72" s="141"/>
      <c r="XC72" s="141"/>
      <c r="XD72" s="141"/>
      <c r="XE72" s="141"/>
      <c r="XF72" s="141"/>
      <c r="XG72" s="141"/>
      <c r="XH72" s="141"/>
      <c r="XI72" s="141"/>
      <c r="XJ72" s="141"/>
      <c r="XK72" s="141"/>
      <c r="XL72" s="141"/>
      <c r="XM72" s="141"/>
      <c r="XN72" s="141"/>
      <c r="XO72" s="141"/>
      <c r="XP72" s="141"/>
      <c r="XQ72" s="141"/>
      <c r="XR72" s="141"/>
      <c r="XS72" s="141"/>
      <c r="XT72" s="141"/>
      <c r="XU72" s="141"/>
      <c r="XV72" s="141"/>
      <c r="XW72" s="141"/>
      <c r="XX72" s="141"/>
      <c r="XY72" s="141"/>
      <c r="XZ72" s="141"/>
      <c r="YA72" s="141"/>
      <c r="YB72" s="141"/>
      <c r="YC72" s="141"/>
      <c r="YD72" s="141"/>
      <c r="YE72" s="141"/>
      <c r="YF72" s="141"/>
      <c r="YG72" s="141"/>
      <c r="YH72" s="141"/>
      <c r="YI72" s="141"/>
      <c r="YJ72" s="141"/>
      <c r="YK72" s="141"/>
      <c r="YL72" s="141"/>
      <c r="YM72" s="141"/>
      <c r="YN72" s="141"/>
      <c r="YO72" s="141"/>
      <c r="YP72" s="141"/>
      <c r="YQ72" s="141"/>
      <c r="YR72" s="141"/>
      <c r="YS72" s="141"/>
      <c r="YT72" s="141"/>
      <c r="YU72" s="141"/>
      <c r="YV72" s="141"/>
      <c r="YW72" s="141"/>
      <c r="YX72" s="141"/>
      <c r="YY72" s="141"/>
      <c r="YZ72" s="141"/>
      <c r="ZA72" s="141"/>
      <c r="ZB72" s="141"/>
      <c r="ZC72" s="141"/>
      <c r="ZD72" s="141"/>
      <c r="ZE72" s="141"/>
      <c r="ZF72" s="141"/>
      <c r="ZG72" s="141"/>
      <c r="ZH72" s="141"/>
      <c r="ZI72" s="141"/>
      <c r="ZJ72" s="141"/>
      <c r="ZK72" s="141"/>
      <c r="ZL72" s="141"/>
      <c r="ZM72" s="141"/>
      <c r="ZN72" s="141"/>
      <c r="ZO72" s="141"/>
      <c r="ZP72" s="141"/>
      <c r="ZQ72" s="141"/>
      <c r="ZR72" s="141"/>
      <c r="ZS72" s="141"/>
      <c r="ZT72" s="141"/>
      <c r="ZU72" s="141"/>
      <c r="ZV72" s="141"/>
      <c r="ZW72" s="141"/>
      <c r="ZX72" s="141"/>
      <c r="ZY72" s="141"/>
      <c r="ZZ72" s="141"/>
      <c r="AAA72" s="141"/>
      <c r="AAB72" s="141"/>
      <c r="AAC72" s="141"/>
      <c r="AAD72" s="141"/>
      <c r="AAE72" s="141"/>
      <c r="AAF72" s="141"/>
      <c r="AAG72" s="141"/>
      <c r="AAH72" s="141"/>
      <c r="AAI72" s="141"/>
      <c r="AAJ72" s="141"/>
      <c r="AAK72" s="141"/>
      <c r="AAL72" s="141"/>
      <c r="AAM72" s="141"/>
      <c r="AAN72" s="141"/>
      <c r="AAO72" s="141"/>
      <c r="AAP72" s="141"/>
      <c r="AAQ72" s="141"/>
      <c r="AAR72" s="141"/>
      <c r="AAS72" s="141"/>
      <c r="AAT72" s="141"/>
      <c r="AAU72" s="141"/>
      <c r="AAV72" s="141"/>
      <c r="AAW72" s="141"/>
      <c r="AAX72" s="141"/>
      <c r="AAY72" s="141"/>
      <c r="AAZ72" s="141"/>
      <c r="ABA72" s="141"/>
      <c r="ABB72" s="141"/>
      <c r="ABC72" s="141"/>
      <c r="ABD72" s="141"/>
      <c r="ABE72" s="141"/>
      <c r="ABF72" s="141"/>
      <c r="ABG72" s="141"/>
      <c r="ABH72" s="141"/>
      <c r="ABI72" s="141"/>
      <c r="ABJ72" s="141"/>
      <c r="ABK72" s="141"/>
      <c r="ABL72" s="141"/>
      <c r="ABM72" s="141"/>
      <c r="ABN72" s="141"/>
      <c r="ABO72" s="141"/>
      <c r="ABP72" s="141"/>
      <c r="ABQ72" s="141"/>
      <c r="ABR72" s="141"/>
      <c r="ABS72" s="141"/>
      <c r="ABT72" s="141"/>
      <c r="ABU72" s="141"/>
      <c r="ABV72" s="141"/>
      <c r="ABW72" s="141"/>
      <c r="ABX72" s="141"/>
      <c r="ABY72" s="141"/>
      <c r="ABZ72" s="141"/>
      <c r="ACA72" s="141"/>
      <c r="ACB72" s="141"/>
      <c r="ACC72" s="141"/>
      <c r="ACD72" s="141"/>
      <c r="ACE72" s="141"/>
      <c r="ACF72" s="141"/>
      <c r="ACG72" s="141"/>
      <c r="ACH72" s="141"/>
      <c r="ACI72" s="141"/>
      <c r="ACJ72" s="141"/>
      <c r="ACK72" s="141"/>
      <c r="ACL72" s="141"/>
      <c r="ACM72" s="141"/>
      <c r="ACN72" s="141"/>
      <c r="ACO72" s="141"/>
      <c r="ACP72" s="141"/>
      <c r="ACQ72" s="141"/>
      <c r="ACR72" s="141"/>
      <c r="ACS72" s="141"/>
      <c r="ACT72" s="141"/>
      <c r="ACU72" s="141"/>
      <c r="ACV72" s="141"/>
      <c r="ACW72" s="141"/>
      <c r="ACX72" s="141"/>
      <c r="ACY72" s="141"/>
      <c r="ACZ72" s="141"/>
      <c r="ADA72" s="141"/>
      <c r="ADB72" s="141"/>
      <c r="ADC72" s="141"/>
      <c r="ADD72" s="141"/>
      <c r="ADE72" s="141"/>
      <c r="ADF72" s="141"/>
      <c r="ADG72" s="141"/>
      <c r="ADH72" s="141"/>
      <c r="ADI72" s="141"/>
      <c r="ADJ72" s="141"/>
      <c r="ADK72" s="141"/>
      <c r="ADL72" s="141"/>
      <c r="ADM72" s="141"/>
      <c r="ADN72" s="141"/>
      <c r="ADO72" s="141"/>
      <c r="ADP72" s="141"/>
      <c r="ADQ72" s="141"/>
      <c r="ADR72" s="141"/>
      <c r="ADS72" s="141"/>
      <c r="ADT72" s="141"/>
      <c r="ADU72" s="141"/>
      <c r="ADV72" s="141"/>
      <c r="ADW72" s="141"/>
      <c r="ADX72" s="141"/>
      <c r="ADY72" s="141"/>
      <c r="ADZ72" s="141"/>
      <c r="AEA72" s="141"/>
      <c r="AEB72" s="141"/>
      <c r="AEC72" s="141"/>
      <c r="AED72" s="141"/>
      <c r="AEE72" s="141"/>
      <c r="AEF72" s="141"/>
      <c r="AEG72" s="141"/>
      <c r="AEH72" s="141"/>
      <c r="AEI72" s="141"/>
      <c r="AEJ72" s="141"/>
      <c r="AEK72" s="141"/>
      <c r="AEL72" s="141"/>
      <c r="AEM72" s="141"/>
      <c r="AEN72" s="141"/>
      <c r="AEO72" s="141"/>
      <c r="AEP72" s="141"/>
      <c r="AEQ72" s="141"/>
      <c r="AER72" s="141"/>
      <c r="AES72" s="141"/>
      <c r="AET72" s="141"/>
      <c r="AEU72" s="141"/>
      <c r="AEV72" s="141"/>
      <c r="AEW72" s="141"/>
      <c r="AEX72" s="141"/>
      <c r="AEY72" s="141"/>
      <c r="AEZ72" s="141"/>
      <c r="AFA72" s="141"/>
      <c r="AFB72" s="141"/>
      <c r="AFC72" s="141"/>
      <c r="AFD72" s="141"/>
      <c r="AFE72" s="141"/>
      <c r="AFF72" s="141"/>
      <c r="AFG72" s="141"/>
      <c r="AFH72" s="141"/>
      <c r="AFI72" s="141"/>
      <c r="AFJ72" s="141"/>
      <c r="AFK72" s="141"/>
      <c r="AFL72" s="141"/>
      <c r="AFM72" s="141"/>
      <c r="AFN72" s="141"/>
      <c r="AFO72" s="141"/>
      <c r="AFP72" s="141"/>
      <c r="AFQ72" s="141"/>
      <c r="AFR72" s="141"/>
      <c r="AFS72" s="141"/>
      <c r="AFT72" s="141"/>
      <c r="AFU72" s="141"/>
      <c r="AFV72" s="141"/>
      <c r="AFW72" s="141"/>
      <c r="AFX72" s="141"/>
      <c r="AFY72" s="141"/>
      <c r="AFZ72" s="141"/>
      <c r="AGA72" s="141"/>
      <c r="AGB72" s="141"/>
      <c r="AGC72" s="141"/>
      <c r="AGD72" s="141"/>
      <c r="AGE72" s="141"/>
      <c r="AGF72" s="141"/>
      <c r="AGG72" s="141"/>
      <c r="AGH72" s="141"/>
      <c r="AGI72" s="141"/>
      <c r="AGJ72" s="141"/>
      <c r="AGK72" s="141"/>
      <c r="AGL72" s="141"/>
      <c r="AGM72" s="141"/>
      <c r="AGN72" s="141"/>
      <c r="AGO72" s="141"/>
      <c r="AGP72" s="141"/>
      <c r="AGQ72" s="141"/>
      <c r="AGR72" s="141"/>
      <c r="AGS72" s="141"/>
      <c r="AGT72" s="141"/>
      <c r="AGU72" s="141"/>
      <c r="AGV72" s="141"/>
      <c r="AGW72" s="141"/>
      <c r="AGX72" s="141"/>
      <c r="AGY72" s="141"/>
      <c r="AGZ72" s="141"/>
      <c r="AHA72" s="141"/>
      <c r="AHB72" s="141"/>
      <c r="AHC72" s="141"/>
      <c r="AHD72" s="141"/>
      <c r="AHE72" s="141"/>
      <c r="AHF72" s="141"/>
      <c r="AHG72" s="141"/>
      <c r="AHH72" s="141"/>
      <c r="AHI72" s="141"/>
      <c r="AHJ72" s="141"/>
      <c r="AHK72" s="141"/>
      <c r="AHL72" s="141"/>
      <c r="AHM72" s="141"/>
      <c r="AHN72" s="141"/>
      <c r="AHO72" s="141"/>
      <c r="AHP72" s="141"/>
      <c r="AHQ72" s="141"/>
      <c r="AHR72" s="141"/>
      <c r="AHS72" s="141"/>
      <c r="AHT72" s="141"/>
      <c r="AHU72" s="141"/>
      <c r="AHV72" s="141"/>
      <c r="AHW72" s="141"/>
      <c r="AHX72" s="141"/>
      <c r="AHY72" s="141"/>
      <c r="AHZ72" s="141"/>
      <c r="AIA72" s="141"/>
      <c r="AIB72" s="141"/>
      <c r="AIC72" s="141"/>
      <c r="AID72" s="141"/>
      <c r="AIE72" s="141"/>
      <c r="AIF72" s="141"/>
      <c r="AIG72" s="141"/>
      <c r="AIH72" s="141"/>
      <c r="AII72" s="141"/>
      <c r="AIJ72" s="141"/>
      <c r="AIK72" s="141"/>
      <c r="AIL72" s="141"/>
      <c r="AIM72" s="141"/>
      <c r="AIN72" s="141"/>
      <c r="AIO72" s="141"/>
      <c r="AIP72" s="141"/>
      <c r="AIQ72" s="141"/>
      <c r="AIR72" s="141"/>
      <c r="AIS72" s="141"/>
      <c r="AIT72" s="141"/>
      <c r="AIU72" s="141"/>
      <c r="AIV72" s="141"/>
      <c r="AIW72" s="141"/>
      <c r="AIX72" s="141"/>
      <c r="AIY72" s="141"/>
      <c r="AIZ72" s="141"/>
      <c r="AJA72" s="141"/>
      <c r="AJB72" s="141"/>
      <c r="AJC72" s="141"/>
      <c r="AJD72" s="141"/>
      <c r="AJE72" s="141"/>
      <c r="AJF72" s="141"/>
      <c r="AJG72" s="141"/>
      <c r="AJH72" s="141"/>
      <c r="AJI72" s="141"/>
      <c r="AJJ72" s="141"/>
      <c r="AJK72" s="141"/>
      <c r="AJL72" s="141"/>
      <c r="AJM72" s="141"/>
      <c r="AJN72" s="141"/>
      <c r="AJO72" s="141"/>
      <c r="AJP72" s="141"/>
      <c r="AJQ72" s="141"/>
      <c r="AJR72" s="141"/>
      <c r="AJS72" s="141"/>
      <c r="AJT72" s="141"/>
      <c r="AJU72" s="141"/>
      <c r="AJV72" s="141"/>
      <c r="AJW72" s="141"/>
      <c r="AJX72" s="141"/>
      <c r="AJY72" s="141"/>
      <c r="AJZ72" s="141"/>
      <c r="AKA72" s="141"/>
      <c r="AKB72" s="141"/>
      <c r="AKC72" s="141"/>
      <c r="AKD72" s="141"/>
      <c r="AKE72" s="141"/>
      <c r="AKF72" s="141"/>
      <c r="AKG72" s="141"/>
      <c r="AKH72" s="141"/>
      <c r="AKI72" s="141"/>
      <c r="AKJ72" s="141"/>
      <c r="AKK72" s="141"/>
      <c r="AKL72" s="141"/>
      <c r="AKM72" s="141"/>
      <c r="AKN72" s="141"/>
      <c r="AKO72" s="141"/>
      <c r="AKP72" s="141"/>
      <c r="AKQ72" s="141"/>
      <c r="AKR72" s="141"/>
      <c r="AKS72" s="141"/>
      <c r="AKT72" s="141"/>
      <c r="AKU72" s="141"/>
      <c r="AKV72" s="141"/>
      <c r="AKW72" s="141"/>
      <c r="AKX72" s="141"/>
      <c r="AKY72" s="141"/>
      <c r="AKZ72" s="141"/>
      <c r="ALA72" s="141"/>
      <c r="ALB72" s="141"/>
      <c r="ALC72" s="141"/>
      <c r="ALD72" s="141"/>
      <c r="ALE72" s="141"/>
      <c r="ALF72" s="141"/>
      <c r="ALG72" s="141"/>
      <c r="ALH72" s="141"/>
      <c r="ALI72" s="141"/>
      <c r="ALJ72" s="141"/>
      <c r="ALK72" s="141"/>
      <c r="ALL72" s="141"/>
      <c r="ALM72" s="141"/>
      <c r="ALN72" s="141"/>
      <c r="ALO72" s="141"/>
      <c r="ALP72" s="141"/>
      <c r="ALQ72" s="141"/>
      <c r="ALR72" s="141"/>
      <c r="ALS72" s="141"/>
      <c r="ALT72" s="141"/>
      <c r="ALU72" s="141"/>
      <c r="ALV72" s="141"/>
      <c r="ALW72" s="141"/>
      <c r="ALX72" s="141"/>
      <c r="ALY72" s="141"/>
      <c r="ALZ72" s="141"/>
      <c r="AMA72" s="141"/>
      <c r="AMB72" s="141"/>
      <c r="AMC72" s="141"/>
      <c r="AMD72" s="141"/>
      <c r="AME72" s="141"/>
      <c r="AMF72" s="141"/>
      <c r="AMG72" s="141"/>
      <c r="AMH72" s="141"/>
      <c r="AMI72" s="141"/>
      <c r="AMJ72" s="141"/>
      <c r="AMK72" s="141"/>
      <c r="AML72" s="141"/>
    </row>
    <row r="73" spans="1:1026" s="142" customFormat="1" ht="16.5" customHeight="1">
      <c r="A73" s="141"/>
      <c r="B73" s="438"/>
      <c r="C73" s="450"/>
      <c r="D73" s="443" t="s">
        <v>47</v>
      </c>
      <c r="E73" s="350"/>
      <c r="F73" s="454">
        <v>3.2</v>
      </c>
      <c r="G73" s="452"/>
      <c r="H73" s="446"/>
      <c r="I73" s="143"/>
      <c r="J73" s="144"/>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1"/>
      <c r="FF73" s="141"/>
      <c r="FG73" s="141"/>
      <c r="FH73" s="141"/>
      <c r="FI73" s="141"/>
      <c r="FJ73" s="141"/>
      <c r="FK73" s="141"/>
      <c r="FL73" s="141"/>
      <c r="FM73" s="141"/>
      <c r="FN73" s="141"/>
      <c r="FO73" s="141"/>
      <c r="FP73" s="141"/>
      <c r="FQ73" s="141"/>
      <c r="FR73" s="141"/>
      <c r="FS73" s="141"/>
      <c r="FT73" s="141"/>
      <c r="FU73" s="141"/>
      <c r="FV73" s="141"/>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1"/>
      <c r="LR73" s="141"/>
      <c r="LS73" s="141"/>
      <c r="LT73" s="141"/>
      <c r="LU73" s="141"/>
      <c r="LV73" s="141"/>
      <c r="LW73" s="141"/>
      <c r="LX73" s="141"/>
      <c r="LY73" s="141"/>
      <c r="LZ73" s="141"/>
      <c r="MA73" s="141"/>
      <c r="MB73" s="141"/>
      <c r="MC73" s="141"/>
      <c r="MD73" s="141"/>
      <c r="ME73" s="141"/>
      <c r="MF73" s="141"/>
      <c r="MG73" s="141"/>
      <c r="MH73" s="141"/>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1"/>
      <c r="SD73" s="141"/>
      <c r="SE73" s="141"/>
      <c r="SF73" s="141"/>
      <c r="SG73" s="141"/>
      <c r="SH73" s="141"/>
      <c r="SI73" s="141"/>
      <c r="SJ73" s="141"/>
      <c r="SK73" s="141"/>
      <c r="SL73" s="141"/>
      <c r="SM73" s="141"/>
      <c r="SN73" s="141"/>
      <c r="SO73" s="141"/>
      <c r="SP73" s="141"/>
      <c r="SQ73" s="141"/>
      <c r="SR73" s="141"/>
      <c r="SS73" s="141"/>
      <c r="ST73" s="141"/>
      <c r="SU73" s="141"/>
      <c r="SV73" s="141"/>
      <c r="SW73" s="141"/>
      <c r="SX73" s="141"/>
      <c r="SY73" s="141"/>
      <c r="SZ73" s="141"/>
      <c r="TA73" s="141"/>
      <c r="TB73" s="141"/>
      <c r="TC73" s="141"/>
      <c r="TD73" s="141"/>
      <c r="TE73" s="141"/>
      <c r="TF73" s="141"/>
      <c r="TG73" s="141"/>
      <c r="TH73" s="141"/>
      <c r="TI73" s="141"/>
      <c r="TJ73" s="141"/>
      <c r="TK73" s="141"/>
      <c r="TL73" s="141"/>
      <c r="TM73" s="141"/>
      <c r="TN73" s="141"/>
      <c r="TO73" s="141"/>
      <c r="TP73" s="141"/>
      <c r="TQ73" s="141"/>
      <c r="TR73" s="141"/>
      <c r="TS73" s="141"/>
      <c r="TT73" s="141"/>
      <c r="TU73" s="141"/>
      <c r="TV73" s="141"/>
      <c r="TW73" s="141"/>
      <c r="TX73" s="141"/>
      <c r="TY73" s="141"/>
      <c r="TZ73" s="141"/>
      <c r="UA73" s="141"/>
      <c r="UB73" s="141"/>
      <c r="UC73" s="141"/>
      <c r="UD73" s="141"/>
      <c r="UE73" s="141"/>
      <c r="UF73" s="141"/>
      <c r="UG73" s="141"/>
      <c r="UH73" s="141"/>
      <c r="UI73" s="141"/>
      <c r="UJ73" s="141"/>
      <c r="UK73" s="141"/>
      <c r="UL73" s="141"/>
      <c r="UM73" s="141"/>
      <c r="UN73" s="141"/>
      <c r="UO73" s="141"/>
      <c r="UP73" s="141"/>
      <c r="UQ73" s="141"/>
      <c r="UR73" s="141"/>
      <c r="US73" s="141"/>
      <c r="UT73" s="141"/>
      <c r="UU73" s="141"/>
      <c r="UV73" s="141"/>
      <c r="UW73" s="141"/>
      <c r="UX73" s="141"/>
      <c r="UY73" s="141"/>
      <c r="UZ73" s="141"/>
      <c r="VA73" s="141"/>
      <c r="VB73" s="141"/>
      <c r="VC73" s="141"/>
      <c r="VD73" s="141"/>
      <c r="VE73" s="141"/>
      <c r="VF73" s="141"/>
      <c r="VG73" s="141"/>
      <c r="VH73" s="141"/>
      <c r="VI73" s="141"/>
      <c r="VJ73" s="141"/>
      <c r="VK73" s="141"/>
      <c r="VL73" s="141"/>
      <c r="VM73" s="141"/>
      <c r="VN73" s="141"/>
      <c r="VO73" s="141"/>
      <c r="VP73" s="141"/>
      <c r="VQ73" s="141"/>
      <c r="VR73" s="141"/>
      <c r="VS73" s="141"/>
      <c r="VT73" s="141"/>
      <c r="VU73" s="141"/>
      <c r="VV73" s="141"/>
      <c r="VW73" s="141"/>
      <c r="VX73" s="141"/>
      <c r="VY73" s="141"/>
      <c r="VZ73" s="141"/>
      <c r="WA73" s="141"/>
      <c r="WB73" s="141"/>
      <c r="WC73" s="141"/>
      <c r="WD73" s="141"/>
      <c r="WE73" s="141"/>
      <c r="WF73" s="141"/>
      <c r="WG73" s="141"/>
      <c r="WH73" s="141"/>
      <c r="WI73" s="141"/>
      <c r="WJ73" s="141"/>
      <c r="WK73" s="141"/>
      <c r="WL73" s="141"/>
      <c r="WM73" s="141"/>
      <c r="WN73" s="141"/>
      <c r="WO73" s="141"/>
      <c r="WP73" s="141"/>
      <c r="WQ73" s="141"/>
      <c r="WR73" s="141"/>
      <c r="WS73" s="141"/>
      <c r="WT73" s="141"/>
      <c r="WU73" s="141"/>
      <c r="WV73" s="141"/>
      <c r="WW73" s="141"/>
      <c r="WX73" s="141"/>
      <c r="WY73" s="141"/>
      <c r="WZ73" s="141"/>
      <c r="XA73" s="141"/>
      <c r="XB73" s="141"/>
      <c r="XC73" s="141"/>
      <c r="XD73" s="141"/>
      <c r="XE73" s="141"/>
      <c r="XF73" s="141"/>
      <c r="XG73" s="141"/>
      <c r="XH73" s="141"/>
      <c r="XI73" s="141"/>
      <c r="XJ73" s="141"/>
      <c r="XK73" s="141"/>
      <c r="XL73" s="141"/>
      <c r="XM73" s="141"/>
      <c r="XN73" s="141"/>
      <c r="XO73" s="141"/>
      <c r="XP73" s="141"/>
      <c r="XQ73" s="141"/>
      <c r="XR73" s="141"/>
      <c r="XS73" s="141"/>
      <c r="XT73" s="141"/>
      <c r="XU73" s="141"/>
      <c r="XV73" s="141"/>
      <c r="XW73" s="141"/>
      <c r="XX73" s="141"/>
      <c r="XY73" s="141"/>
      <c r="XZ73" s="141"/>
      <c r="YA73" s="141"/>
      <c r="YB73" s="141"/>
      <c r="YC73" s="141"/>
      <c r="YD73" s="141"/>
      <c r="YE73" s="141"/>
      <c r="YF73" s="141"/>
      <c r="YG73" s="141"/>
      <c r="YH73" s="141"/>
      <c r="YI73" s="141"/>
      <c r="YJ73" s="141"/>
      <c r="YK73" s="141"/>
      <c r="YL73" s="141"/>
      <c r="YM73" s="141"/>
      <c r="YN73" s="141"/>
      <c r="YO73" s="141"/>
      <c r="YP73" s="141"/>
      <c r="YQ73" s="141"/>
      <c r="YR73" s="141"/>
      <c r="YS73" s="141"/>
      <c r="YT73" s="141"/>
      <c r="YU73" s="141"/>
      <c r="YV73" s="141"/>
      <c r="YW73" s="141"/>
      <c r="YX73" s="141"/>
      <c r="YY73" s="141"/>
      <c r="YZ73" s="141"/>
      <c r="ZA73" s="141"/>
      <c r="ZB73" s="141"/>
      <c r="ZC73" s="141"/>
      <c r="ZD73" s="141"/>
      <c r="ZE73" s="141"/>
      <c r="ZF73" s="141"/>
      <c r="ZG73" s="141"/>
      <c r="ZH73" s="141"/>
      <c r="ZI73" s="141"/>
      <c r="ZJ73" s="141"/>
      <c r="ZK73" s="141"/>
      <c r="ZL73" s="141"/>
      <c r="ZM73" s="141"/>
      <c r="ZN73" s="141"/>
      <c r="ZO73" s="141"/>
      <c r="ZP73" s="141"/>
      <c r="ZQ73" s="141"/>
      <c r="ZR73" s="141"/>
      <c r="ZS73" s="141"/>
      <c r="ZT73" s="141"/>
      <c r="ZU73" s="141"/>
      <c r="ZV73" s="141"/>
      <c r="ZW73" s="141"/>
      <c r="ZX73" s="141"/>
      <c r="ZY73" s="141"/>
      <c r="ZZ73" s="141"/>
      <c r="AAA73" s="141"/>
      <c r="AAB73" s="141"/>
      <c r="AAC73" s="141"/>
      <c r="AAD73" s="141"/>
      <c r="AAE73" s="141"/>
      <c r="AAF73" s="141"/>
      <c r="AAG73" s="141"/>
      <c r="AAH73" s="141"/>
      <c r="AAI73" s="141"/>
      <c r="AAJ73" s="141"/>
      <c r="AAK73" s="141"/>
      <c r="AAL73" s="141"/>
      <c r="AAM73" s="141"/>
      <c r="AAN73" s="141"/>
      <c r="AAO73" s="141"/>
      <c r="AAP73" s="141"/>
      <c r="AAQ73" s="141"/>
      <c r="AAR73" s="141"/>
      <c r="AAS73" s="141"/>
      <c r="AAT73" s="141"/>
      <c r="AAU73" s="141"/>
      <c r="AAV73" s="141"/>
      <c r="AAW73" s="141"/>
      <c r="AAX73" s="141"/>
      <c r="AAY73" s="141"/>
      <c r="AAZ73" s="141"/>
      <c r="ABA73" s="141"/>
      <c r="ABB73" s="141"/>
      <c r="ABC73" s="141"/>
      <c r="ABD73" s="141"/>
      <c r="ABE73" s="141"/>
      <c r="ABF73" s="141"/>
      <c r="ABG73" s="141"/>
      <c r="ABH73" s="141"/>
      <c r="ABI73" s="141"/>
      <c r="ABJ73" s="141"/>
      <c r="ABK73" s="141"/>
      <c r="ABL73" s="141"/>
      <c r="ABM73" s="141"/>
      <c r="ABN73" s="141"/>
      <c r="ABO73" s="141"/>
      <c r="ABP73" s="141"/>
      <c r="ABQ73" s="141"/>
      <c r="ABR73" s="141"/>
      <c r="ABS73" s="141"/>
      <c r="ABT73" s="141"/>
      <c r="ABU73" s="141"/>
      <c r="ABV73" s="141"/>
      <c r="ABW73" s="141"/>
      <c r="ABX73" s="141"/>
      <c r="ABY73" s="141"/>
      <c r="ABZ73" s="141"/>
      <c r="ACA73" s="141"/>
      <c r="ACB73" s="141"/>
      <c r="ACC73" s="141"/>
      <c r="ACD73" s="141"/>
      <c r="ACE73" s="141"/>
      <c r="ACF73" s="141"/>
      <c r="ACG73" s="141"/>
      <c r="ACH73" s="141"/>
      <c r="ACI73" s="141"/>
      <c r="ACJ73" s="141"/>
      <c r="ACK73" s="141"/>
      <c r="ACL73" s="141"/>
      <c r="ACM73" s="141"/>
      <c r="ACN73" s="141"/>
      <c r="ACO73" s="141"/>
      <c r="ACP73" s="141"/>
      <c r="ACQ73" s="141"/>
      <c r="ACR73" s="141"/>
      <c r="ACS73" s="141"/>
      <c r="ACT73" s="141"/>
      <c r="ACU73" s="141"/>
      <c r="ACV73" s="141"/>
      <c r="ACW73" s="141"/>
      <c r="ACX73" s="141"/>
      <c r="ACY73" s="141"/>
      <c r="ACZ73" s="141"/>
      <c r="ADA73" s="141"/>
      <c r="ADB73" s="141"/>
      <c r="ADC73" s="141"/>
      <c r="ADD73" s="141"/>
      <c r="ADE73" s="141"/>
      <c r="ADF73" s="141"/>
      <c r="ADG73" s="141"/>
      <c r="ADH73" s="141"/>
      <c r="ADI73" s="141"/>
      <c r="ADJ73" s="141"/>
      <c r="ADK73" s="141"/>
      <c r="ADL73" s="141"/>
      <c r="ADM73" s="141"/>
      <c r="ADN73" s="141"/>
      <c r="ADO73" s="141"/>
      <c r="ADP73" s="141"/>
      <c r="ADQ73" s="141"/>
      <c r="ADR73" s="141"/>
      <c r="ADS73" s="141"/>
      <c r="ADT73" s="141"/>
      <c r="ADU73" s="141"/>
      <c r="ADV73" s="141"/>
      <c r="ADW73" s="141"/>
      <c r="ADX73" s="141"/>
      <c r="ADY73" s="141"/>
      <c r="ADZ73" s="141"/>
      <c r="AEA73" s="141"/>
      <c r="AEB73" s="141"/>
      <c r="AEC73" s="141"/>
      <c r="AED73" s="141"/>
      <c r="AEE73" s="141"/>
      <c r="AEF73" s="141"/>
      <c r="AEG73" s="141"/>
      <c r="AEH73" s="141"/>
      <c r="AEI73" s="141"/>
      <c r="AEJ73" s="141"/>
      <c r="AEK73" s="141"/>
      <c r="AEL73" s="141"/>
      <c r="AEM73" s="141"/>
      <c r="AEN73" s="141"/>
      <c r="AEO73" s="141"/>
      <c r="AEP73" s="141"/>
      <c r="AEQ73" s="141"/>
      <c r="AER73" s="141"/>
      <c r="AES73" s="141"/>
      <c r="AET73" s="141"/>
      <c r="AEU73" s="141"/>
      <c r="AEV73" s="141"/>
      <c r="AEW73" s="141"/>
      <c r="AEX73" s="141"/>
      <c r="AEY73" s="141"/>
      <c r="AEZ73" s="141"/>
      <c r="AFA73" s="141"/>
      <c r="AFB73" s="141"/>
      <c r="AFC73" s="141"/>
      <c r="AFD73" s="141"/>
      <c r="AFE73" s="141"/>
      <c r="AFF73" s="141"/>
      <c r="AFG73" s="141"/>
      <c r="AFH73" s="141"/>
      <c r="AFI73" s="141"/>
      <c r="AFJ73" s="141"/>
      <c r="AFK73" s="141"/>
      <c r="AFL73" s="141"/>
      <c r="AFM73" s="141"/>
      <c r="AFN73" s="141"/>
      <c r="AFO73" s="141"/>
      <c r="AFP73" s="141"/>
      <c r="AFQ73" s="141"/>
      <c r="AFR73" s="141"/>
      <c r="AFS73" s="141"/>
      <c r="AFT73" s="141"/>
      <c r="AFU73" s="141"/>
      <c r="AFV73" s="141"/>
      <c r="AFW73" s="141"/>
      <c r="AFX73" s="141"/>
      <c r="AFY73" s="141"/>
      <c r="AFZ73" s="141"/>
      <c r="AGA73" s="141"/>
      <c r="AGB73" s="141"/>
      <c r="AGC73" s="141"/>
      <c r="AGD73" s="141"/>
      <c r="AGE73" s="141"/>
      <c r="AGF73" s="141"/>
      <c r="AGG73" s="141"/>
      <c r="AGH73" s="141"/>
      <c r="AGI73" s="141"/>
      <c r="AGJ73" s="141"/>
      <c r="AGK73" s="141"/>
      <c r="AGL73" s="141"/>
      <c r="AGM73" s="141"/>
      <c r="AGN73" s="141"/>
      <c r="AGO73" s="141"/>
      <c r="AGP73" s="141"/>
      <c r="AGQ73" s="141"/>
      <c r="AGR73" s="141"/>
      <c r="AGS73" s="141"/>
      <c r="AGT73" s="141"/>
      <c r="AGU73" s="141"/>
      <c r="AGV73" s="141"/>
      <c r="AGW73" s="141"/>
      <c r="AGX73" s="141"/>
      <c r="AGY73" s="141"/>
      <c r="AGZ73" s="141"/>
      <c r="AHA73" s="141"/>
      <c r="AHB73" s="141"/>
      <c r="AHC73" s="141"/>
      <c r="AHD73" s="141"/>
      <c r="AHE73" s="141"/>
      <c r="AHF73" s="141"/>
      <c r="AHG73" s="141"/>
      <c r="AHH73" s="141"/>
      <c r="AHI73" s="141"/>
      <c r="AHJ73" s="141"/>
      <c r="AHK73" s="141"/>
      <c r="AHL73" s="141"/>
      <c r="AHM73" s="141"/>
      <c r="AHN73" s="141"/>
      <c r="AHO73" s="141"/>
      <c r="AHP73" s="141"/>
      <c r="AHQ73" s="141"/>
      <c r="AHR73" s="141"/>
      <c r="AHS73" s="141"/>
      <c r="AHT73" s="141"/>
      <c r="AHU73" s="141"/>
      <c r="AHV73" s="141"/>
      <c r="AHW73" s="141"/>
      <c r="AHX73" s="141"/>
      <c r="AHY73" s="141"/>
      <c r="AHZ73" s="141"/>
      <c r="AIA73" s="141"/>
      <c r="AIB73" s="141"/>
      <c r="AIC73" s="141"/>
      <c r="AID73" s="141"/>
      <c r="AIE73" s="141"/>
      <c r="AIF73" s="141"/>
      <c r="AIG73" s="141"/>
      <c r="AIH73" s="141"/>
      <c r="AII73" s="141"/>
      <c r="AIJ73" s="141"/>
      <c r="AIK73" s="141"/>
      <c r="AIL73" s="141"/>
      <c r="AIM73" s="141"/>
      <c r="AIN73" s="141"/>
      <c r="AIO73" s="141"/>
      <c r="AIP73" s="141"/>
      <c r="AIQ73" s="141"/>
      <c r="AIR73" s="141"/>
      <c r="AIS73" s="141"/>
      <c r="AIT73" s="141"/>
      <c r="AIU73" s="141"/>
      <c r="AIV73" s="141"/>
      <c r="AIW73" s="141"/>
      <c r="AIX73" s="141"/>
      <c r="AIY73" s="141"/>
      <c r="AIZ73" s="141"/>
      <c r="AJA73" s="141"/>
      <c r="AJB73" s="141"/>
      <c r="AJC73" s="141"/>
      <c r="AJD73" s="141"/>
      <c r="AJE73" s="141"/>
      <c r="AJF73" s="141"/>
      <c r="AJG73" s="141"/>
      <c r="AJH73" s="141"/>
      <c r="AJI73" s="141"/>
      <c r="AJJ73" s="141"/>
      <c r="AJK73" s="141"/>
      <c r="AJL73" s="141"/>
      <c r="AJM73" s="141"/>
      <c r="AJN73" s="141"/>
      <c r="AJO73" s="141"/>
      <c r="AJP73" s="141"/>
      <c r="AJQ73" s="141"/>
      <c r="AJR73" s="141"/>
      <c r="AJS73" s="141"/>
      <c r="AJT73" s="141"/>
      <c r="AJU73" s="141"/>
      <c r="AJV73" s="141"/>
      <c r="AJW73" s="141"/>
      <c r="AJX73" s="141"/>
      <c r="AJY73" s="141"/>
      <c r="AJZ73" s="141"/>
      <c r="AKA73" s="141"/>
      <c r="AKB73" s="141"/>
      <c r="AKC73" s="141"/>
      <c r="AKD73" s="141"/>
      <c r="AKE73" s="141"/>
      <c r="AKF73" s="141"/>
      <c r="AKG73" s="141"/>
      <c r="AKH73" s="141"/>
      <c r="AKI73" s="141"/>
      <c r="AKJ73" s="141"/>
      <c r="AKK73" s="141"/>
      <c r="AKL73" s="141"/>
      <c r="AKM73" s="141"/>
      <c r="AKN73" s="141"/>
      <c r="AKO73" s="141"/>
      <c r="AKP73" s="141"/>
      <c r="AKQ73" s="141"/>
      <c r="AKR73" s="141"/>
      <c r="AKS73" s="141"/>
      <c r="AKT73" s="141"/>
      <c r="AKU73" s="141"/>
      <c r="AKV73" s="141"/>
      <c r="AKW73" s="141"/>
      <c r="AKX73" s="141"/>
      <c r="AKY73" s="141"/>
      <c r="AKZ73" s="141"/>
      <c r="ALA73" s="141"/>
      <c r="ALB73" s="141"/>
      <c r="ALC73" s="141"/>
      <c r="ALD73" s="141"/>
      <c r="ALE73" s="141"/>
      <c r="ALF73" s="141"/>
      <c r="ALG73" s="141"/>
      <c r="ALH73" s="141"/>
      <c r="ALI73" s="141"/>
      <c r="ALJ73" s="141"/>
      <c r="ALK73" s="141"/>
      <c r="ALL73" s="141"/>
      <c r="ALM73" s="141"/>
      <c r="ALN73" s="141"/>
      <c r="ALO73" s="141"/>
      <c r="ALP73" s="141"/>
      <c r="ALQ73" s="141"/>
      <c r="ALR73" s="141"/>
      <c r="ALS73" s="141"/>
      <c r="ALT73" s="141"/>
      <c r="ALU73" s="141"/>
      <c r="ALV73" s="141"/>
      <c r="ALW73" s="141"/>
      <c r="ALX73" s="141"/>
      <c r="ALY73" s="141"/>
      <c r="ALZ73" s="141"/>
      <c r="AMA73" s="141"/>
      <c r="AMB73" s="141"/>
      <c r="AMC73" s="141"/>
      <c r="AMD73" s="141"/>
      <c r="AME73" s="141"/>
      <c r="AMF73" s="141"/>
      <c r="AMG73" s="141"/>
      <c r="AMH73" s="141"/>
      <c r="AMI73" s="141"/>
      <c r="AMJ73" s="141"/>
      <c r="AMK73" s="141"/>
      <c r="AML73" s="141"/>
    </row>
    <row r="74" spans="1:1026" s="142" customFormat="1" ht="16.5" customHeight="1">
      <c r="A74" s="141"/>
      <c r="B74" s="438" t="s">
        <v>11</v>
      </c>
      <c r="C74" s="442" t="s">
        <v>48</v>
      </c>
      <c r="D74" s="443" t="s">
        <v>166</v>
      </c>
      <c r="E74" s="350"/>
      <c r="F74" s="444">
        <v>0</v>
      </c>
      <c r="G74" s="445"/>
      <c r="H74" s="446">
        <f>ROUND(F74-(F74*F76),2)</f>
        <v>0</v>
      </c>
      <c r="J74" s="144"/>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1"/>
      <c r="FF74" s="141"/>
      <c r="FG74" s="141"/>
      <c r="FH74" s="141"/>
      <c r="FI74" s="141"/>
      <c r="FJ74" s="141"/>
      <c r="FK74" s="141"/>
      <c r="FL74" s="141"/>
      <c r="FM74" s="141"/>
      <c r="FN74" s="141"/>
      <c r="FO74" s="141"/>
      <c r="FP74" s="141"/>
      <c r="FQ74" s="141"/>
      <c r="FR74" s="141"/>
      <c r="FS74" s="141"/>
      <c r="FT74" s="141"/>
      <c r="FU74" s="141"/>
      <c r="FV74" s="141"/>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1"/>
      <c r="LR74" s="141"/>
      <c r="LS74" s="141"/>
      <c r="LT74" s="141"/>
      <c r="LU74" s="141"/>
      <c r="LV74" s="141"/>
      <c r="LW74" s="141"/>
      <c r="LX74" s="141"/>
      <c r="LY74" s="141"/>
      <c r="LZ74" s="141"/>
      <c r="MA74" s="141"/>
      <c r="MB74" s="141"/>
      <c r="MC74" s="141"/>
      <c r="MD74" s="141"/>
      <c r="ME74" s="141"/>
      <c r="MF74" s="141"/>
      <c r="MG74" s="141"/>
      <c r="MH74" s="141"/>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1"/>
      <c r="SD74" s="141"/>
      <c r="SE74" s="141"/>
      <c r="SF74" s="141"/>
      <c r="SG74" s="141"/>
      <c r="SH74" s="141"/>
      <c r="SI74" s="141"/>
      <c r="SJ74" s="141"/>
      <c r="SK74" s="141"/>
      <c r="SL74" s="141"/>
      <c r="SM74" s="141"/>
      <c r="SN74" s="141"/>
      <c r="SO74" s="141"/>
      <c r="SP74" s="141"/>
      <c r="SQ74" s="141"/>
      <c r="SR74" s="141"/>
      <c r="SS74" s="141"/>
      <c r="ST74" s="141"/>
      <c r="SU74" s="141"/>
      <c r="SV74" s="141"/>
      <c r="SW74" s="141"/>
      <c r="SX74" s="141"/>
      <c r="SY74" s="141"/>
      <c r="SZ74" s="141"/>
      <c r="TA74" s="141"/>
      <c r="TB74" s="141"/>
      <c r="TC74" s="141"/>
      <c r="TD74" s="141"/>
      <c r="TE74" s="141"/>
      <c r="TF74" s="141"/>
      <c r="TG74" s="141"/>
      <c r="TH74" s="141"/>
      <c r="TI74" s="141"/>
      <c r="TJ74" s="141"/>
      <c r="TK74" s="141"/>
      <c r="TL74" s="141"/>
      <c r="TM74" s="141"/>
      <c r="TN74" s="141"/>
      <c r="TO74" s="141"/>
      <c r="TP74" s="141"/>
      <c r="TQ74" s="141"/>
      <c r="TR74" s="141"/>
      <c r="TS74" s="141"/>
      <c r="TT74" s="141"/>
      <c r="TU74" s="141"/>
      <c r="TV74" s="141"/>
      <c r="TW74" s="141"/>
      <c r="TX74" s="141"/>
      <c r="TY74" s="141"/>
      <c r="TZ74" s="141"/>
      <c r="UA74" s="141"/>
      <c r="UB74" s="141"/>
      <c r="UC74" s="141"/>
      <c r="UD74" s="141"/>
      <c r="UE74" s="141"/>
      <c r="UF74" s="141"/>
      <c r="UG74" s="141"/>
      <c r="UH74" s="141"/>
      <c r="UI74" s="141"/>
      <c r="UJ74" s="141"/>
      <c r="UK74" s="141"/>
      <c r="UL74" s="141"/>
      <c r="UM74" s="141"/>
      <c r="UN74" s="141"/>
      <c r="UO74" s="141"/>
      <c r="UP74" s="141"/>
      <c r="UQ74" s="141"/>
      <c r="UR74" s="141"/>
      <c r="US74" s="141"/>
      <c r="UT74" s="141"/>
      <c r="UU74" s="141"/>
      <c r="UV74" s="141"/>
      <c r="UW74" s="141"/>
      <c r="UX74" s="141"/>
      <c r="UY74" s="141"/>
      <c r="UZ74" s="141"/>
      <c r="VA74" s="141"/>
      <c r="VB74" s="141"/>
      <c r="VC74" s="141"/>
      <c r="VD74" s="141"/>
      <c r="VE74" s="141"/>
      <c r="VF74" s="141"/>
      <c r="VG74" s="141"/>
      <c r="VH74" s="141"/>
      <c r="VI74" s="141"/>
      <c r="VJ74" s="141"/>
      <c r="VK74" s="141"/>
      <c r="VL74" s="141"/>
      <c r="VM74" s="141"/>
      <c r="VN74" s="141"/>
      <c r="VO74" s="141"/>
      <c r="VP74" s="141"/>
      <c r="VQ74" s="141"/>
      <c r="VR74" s="141"/>
      <c r="VS74" s="141"/>
      <c r="VT74" s="141"/>
      <c r="VU74" s="141"/>
      <c r="VV74" s="141"/>
      <c r="VW74" s="141"/>
      <c r="VX74" s="141"/>
      <c r="VY74" s="141"/>
      <c r="VZ74" s="141"/>
      <c r="WA74" s="141"/>
      <c r="WB74" s="141"/>
      <c r="WC74" s="141"/>
      <c r="WD74" s="141"/>
      <c r="WE74" s="141"/>
      <c r="WF74" s="141"/>
      <c r="WG74" s="141"/>
      <c r="WH74" s="141"/>
      <c r="WI74" s="141"/>
      <c r="WJ74" s="141"/>
      <c r="WK74" s="141"/>
      <c r="WL74" s="141"/>
      <c r="WM74" s="141"/>
      <c r="WN74" s="141"/>
      <c r="WO74" s="141"/>
      <c r="WP74" s="141"/>
      <c r="WQ74" s="141"/>
      <c r="WR74" s="141"/>
      <c r="WS74" s="141"/>
      <c r="WT74" s="141"/>
      <c r="WU74" s="141"/>
      <c r="WV74" s="141"/>
      <c r="WW74" s="141"/>
      <c r="WX74" s="141"/>
      <c r="WY74" s="141"/>
      <c r="WZ74" s="141"/>
      <c r="XA74" s="141"/>
      <c r="XB74" s="141"/>
      <c r="XC74" s="141"/>
      <c r="XD74" s="141"/>
      <c r="XE74" s="141"/>
      <c r="XF74" s="141"/>
      <c r="XG74" s="141"/>
      <c r="XH74" s="141"/>
      <c r="XI74" s="141"/>
      <c r="XJ74" s="141"/>
      <c r="XK74" s="141"/>
      <c r="XL74" s="141"/>
      <c r="XM74" s="141"/>
      <c r="XN74" s="141"/>
      <c r="XO74" s="141"/>
      <c r="XP74" s="141"/>
      <c r="XQ74" s="141"/>
      <c r="XR74" s="141"/>
      <c r="XS74" s="141"/>
      <c r="XT74" s="141"/>
      <c r="XU74" s="141"/>
      <c r="XV74" s="141"/>
      <c r="XW74" s="141"/>
      <c r="XX74" s="141"/>
      <c r="XY74" s="141"/>
      <c r="XZ74" s="141"/>
      <c r="YA74" s="141"/>
      <c r="YB74" s="141"/>
      <c r="YC74" s="141"/>
      <c r="YD74" s="141"/>
      <c r="YE74" s="141"/>
      <c r="YF74" s="141"/>
      <c r="YG74" s="141"/>
      <c r="YH74" s="141"/>
      <c r="YI74" s="141"/>
      <c r="YJ74" s="141"/>
      <c r="YK74" s="141"/>
      <c r="YL74" s="141"/>
      <c r="YM74" s="141"/>
      <c r="YN74" s="141"/>
      <c r="YO74" s="141"/>
      <c r="YP74" s="141"/>
      <c r="YQ74" s="141"/>
      <c r="YR74" s="141"/>
      <c r="YS74" s="141"/>
      <c r="YT74" s="141"/>
      <c r="YU74" s="141"/>
      <c r="YV74" s="141"/>
      <c r="YW74" s="141"/>
      <c r="YX74" s="141"/>
      <c r="YY74" s="141"/>
      <c r="YZ74" s="141"/>
      <c r="ZA74" s="141"/>
      <c r="ZB74" s="141"/>
      <c r="ZC74" s="141"/>
      <c r="ZD74" s="141"/>
      <c r="ZE74" s="141"/>
      <c r="ZF74" s="141"/>
      <c r="ZG74" s="141"/>
      <c r="ZH74" s="141"/>
      <c r="ZI74" s="141"/>
      <c r="ZJ74" s="141"/>
      <c r="ZK74" s="141"/>
      <c r="ZL74" s="141"/>
      <c r="ZM74" s="141"/>
      <c r="ZN74" s="141"/>
      <c r="ZO74" s="141"/>
      <c r="ZP74" s="141"/>
      <c r="ZQ74" s="141"/>
      <c r="ZR74" s="141"/>
      <c r="ZS74" s="141"/>
      <c r="ZT74" s="141"/>
      <c r="ZU74" s="141"/>
      <c r="ZV74" s="141"/>
      <c r="ZW74" s="141"/>
      <c r="ZX74" s="141"/>
      <c r="ZY74" s="141"/>
      <c r="ZZ74" s="141"/>
      <c r="AAA74" s="141"/>
      <c r="AAB74" s="141"/>
      <c r="AAC74" s="141"/>
      <c r="AAD74" s="141"/>
      <c r="AAE74" s="141"/>
      <c r="AAF74" s="141"/>
      <c r="AAG74" s="141"/>
      <c r="AAH74" s="141"/>
      <c r="AAI74" s="141"/>
      <c r="AAJ74" s="141"/>
      <c r="AAK74" s="141"/>
      <c r="AAL74" s="141"/>
      <c r="AAM74" s="141"/>
      <c r="AAN74" s="141"/>
      <c r="AAO74" s="141"/>
      <c r="AAP74" s="141"/>
      <c r="AAQ74" s="141"/>
      <c r="AAR74" s="141"/>
      <c r="AAS74" s="141"/>
      <c r="AAT74" s="141"/>
      <c r="AAU74" s="141"/>
      <c r="AAV74" s="141"/>
      <c r="AAW74" s="141"/>
      <c r="AAX74" s="141"/>
      <c r="AAY74" s="141"/>
      <c r="AAZ74" s="141"/>
      <c r="ABA74" s="141"/>
      <c r="ABB74" s="141"/>
      <c r="ABC74" s="141"/>
      <c r="ABD74" s="141"/>
      <c r="ABE74" s="141"/>
      <c r="ABF74" s="141"/>
      <c r="ABG74" s="141"/>
      <c r="ABH74" s="141"/>
      <c r="ABI74" s="141"/>
      <c r="ABJ74" s="141"/>
      <c r="ABK74" s="141"/>
      <c r="ABL74" s="141"/>
      <c r="ABM74" s="141"/>
      <c r="ABN74" s="141"/>
      <c r="ABO74" s="141"/>
      <c r="ABP74" s="141"/>
      <c r="ABQ74" s="141"/>
      <c r="ABR74" s="141"/>
      <c r="ABS74" s="141"/>
      <c r="ABT74" s="141"/>
      <c r="ABU74" s="141"/>
      <c r="ABV74" s="141"/>
      <c r="ABW74" s="141"/>
      <c r="ABX74" s="141"/>
      <c r="ABY74" s="141"/>
      <c r="ABZ74" s="141"/>
      <c r="ACA74" s="141"/>
      <c r="ACB74" s="141"/>
      <c r="ACC74" s="141"/>
      <c r="ACD74" s="141"/>
      <c r="ACE74" s="141"/>
      <c r="ACF74" s="141"/>
      <c r="ACG74" s="141"/>
      <c r="ACH74" s="141"/>
      <c r="ACI74" s="141"/>
      <c r="ACJ74" s="141"/>
      <c r="ACK74" s="141"/>
      <c r="ACL74" s="141"/>
      <c r="ACM74" s="141"/>
      <c r="ACN74" s="141"/>
      <c r="ACO74" s="141"/>
      <c r="ACP74" s="141"/>
      <c r="ACQ74" s="141"/>
      <c r="ACR74" s="141"/>
      <c r="ACS74" s="141"/>
      <c r="ACT74" s="141"/>
      <c r="ACU74" s="141"/>
      <c r="ACV74" s="141"/>
      <c r="ACW74" s="141"/>
      <c r="ACX74" s="141"/>
      <c r="ACY74" s="141"/>
      <c r="ACZ74" s="141"/>
      <c r="ADA74" s="141"/>
      <c r="ADB74" s="141"/>
      <c r="ADC74" s="141"/>
      <c r="ADD74" s="141"/>
      <c r="ADE74" s="141"/>
      <c r="ADF74" s="141"/>
      <c r="ADG74" s="141"/>
      <c r="ADH74" s="141"/>
      <c r="ADI74" s="141"/>
      <c r="ADJ74" s="141"/>
      <c r="ADK74" s="141"/>
      <c r="ADL74" s="141"/>
      <c r="ADM74" s="141"/>
      <c r="ADN74" s="141"/>
      <c r="ADO74" s="141"/>
      <c r="ADP74" s="141"/>
      <c r="ADQ74" s="141"/>
      <c r="ADR74" s="141"/>
      <c r="ADS74" s="141"/>
      <c r="ADT74" s="141"/>
      <c r="ADU74" s="141"/>
      <c r="ADV74" s="141"/>
      <c r="ADW74" s="141"/>
      <c r="ADX74" s="141"/>
      <c r="ADY74" s="141"/>
      <c r="ADZ74" s="141"/>
      <c r="AEA74" s="141"/>
      <c r="AEB74" s="141"/>
      <c r="AEC74" s="141"/>
      <c r="AED74" s="141"/>
      <c r="AEE74" s="141"/>
      <c r="AEF74" s="141"/>
      <c r="AEG74" s="141"/>
      <c r="AEH74" s="141"/>
      <c r="AEI74" s="141"/>
      <c r="AEJ74" s="141"/>
      <c r="AEK74" s="141"/>
      <c r="AEL74" s="141"/>
      <c r="AEM74" s="141"/>
      <c r="AEN74" s="141"/>
      <c r="AEO74" s="141"/>
      <c r="AEP74" s="141"/>
      <c r="AEQ74" s="141"/>
      <c r="AER74" s="141"/>
      <c r="AES74" s="141"/>
      <c r="AET74" s="141"/>
      <c r="AEU74" s="141"/>
      <c r="AEV74" s="141"/>
      <c r="AEW74" s="141"/>
      <c r="AEX74" s="141"/>
      <c r="AEY74" s="141"/>
      <c r="AEZ74" s="141"/>
      <c r="AFA74" s="141"/>
      <c r="AFB74" s="141"/>
      <c r="AFC74" s="141"/>
      <c r="AFD74" s="141"/>
      <c r="AFE74" s="141"/>
      <c r="AFF74" s="141"/>
      <c r="AFG74" s="141"/>
      <c r="AFH74" s="141"/>
      <c r="AFI74" s="141"/>
      <c r="AFJ74" s="141"/>
      <c r="AFK74" s="141"/>
      <c r="AFL74" s="141"/>
      <c r="AFM74" s="141"/>
      <c r="AFN74" s="141"/>
      <c r="AFO74" s="141"/>
      <c r="AFP74" s="141"/>
      <c r="AFQ74" s="141"/>
      <c r="AFR74" s="141"/>
      <c r="AFS74" s="141"/>
      <c r="AFT74" s="141"/>
      <c r="AFU74" s="141"/>
      <c r="AFV74" s="141"/>
      <c r="AFW74" s="141"/>
      <c r="AFX74" s="141"/>
      <c r="AFY74" s="141"/>
      <c r="AFZ74" s="141"/>
      <c r="AGA74" s="141"/>
      <c r="AGB74" s="141"/>
      <c r="AGC74" s="141"/>
      <c r="AGD74" s="141"/>
      <c r="AGE74" s="141"/>
      <c r="AGF74" s="141"/>
      <c r="AGG74" s="141"/>
      <c r="AGH74" s="141"/>
      <c r="AGI74" s="141"/>
      <c r="AGJ74" s="141"/>
      <c r="AGK74" s="141"/>
      <c r="AGL74" s="141"/>
      <c r="AGM74" s="141"/>
      <c r="AGN74" s="141"/>
      <c r="AGO74" s="141"/>
      <c r="AGP74" s="141"/>
      <c r="AGQ74" s="141"/>
      <c r="AGR74" s="141"/>
      <c r="AGS74" s="141"/>
      <c r="AGT74" s="141"/>
      <c r="AGU74" s="141"/>
      <c r="AGV74" s="141"/>
      <c r="AGW74" s="141"/>
      <c r="AGX74" s="141"/>
      <c r="AGY74" s="141"/>
      <c r="AGZ74" s="141"/>
      <c r="AHA74" s="141"/>
      <c r="AHB74" s="141"/>
      <c r="AHC74" s="141"/>
      <c r="AHD74" s="141"/>
      <c r="AHE74" s="141"/>
      <c r="AHF74" s="141"/>
      <c r="AHG74" s="141"/>
      <c r="AHH74" s="141"/>
      <c r="AHI74" s="141"/>
      <c r="AHJ74" s="141"/>
      <c r="AHK74" s="141"/>
      <c r="AHL74" s="141"/>
      <c r="AHM74" s="141"/>
      <c r="AHN74" s="141"/>
      <c r="AHO74" s="141"/>
      <c r="AHP74" s="141"/>
      <c r="AHQ74" s="141"/>
      <c r="AHR74" s="141"/>
      <c r="AHS74" s="141"/>
      <c r="AHT74" s="141"/>
      <c r="AHU74" s="141"/>
      <c r="AHV74" s="141"/>
      <c r="AHW74" s="141"/>
      <c r="AHX74" s="141"/>
      <c r="AHY74" s="141"/>
      <c r="AHZ74" s="141"/>
      <c r="AIA74" s="141"/>
      <c r="AIB74" s="141"/>
      <c r="AIC74" s="141"/>
      <c r="AID74" s="141"/>
      <c r="AIE74" s="141"/>
      <c r="AIF74" s="141"/>
      <c r="AIG74" s="141"/>
      <c r="AIH74" s="141"/>
      <c r="AII74" s="141"/>
      <c r="AIJ74" s="141"/>
      <c r="AIK74" s="141"/>
      <c r="AIL74" s="141"/>
      <c r="AIM74" s="141"/>
      <c r="AIN74" s="141"/>
      <c r="AIO74" s="141"/>
      <c r="AIP74" s="141"/>
      <c r="AIQ74" s="141"/>
      <c r="AIR74" s="141"/>
      <c r="AIS74" s="141"/>
      <c r="AIT74" s="141"/>
      <c r="AIU74" s="141"/>
      <c r="AIV74" s="141"/>
      <c r="AIW74" s="141"/>
      <c r="AIX74" s="141"/>
      <c r="AIY74" s="141"/>
      <c r="AIZ74" s="141"/>
      <c r="AJA74" s="141"/>
      <c r="AJB74" s="141"/>
      <c r="AJC74" s="141"/>
      <c r="AJD74" s="141"/>
      <c r="AJE74" s="141"/>
      <c r="AJF74" s="141"/>
      <c r="AJG74" s="141"/>
      <c r="AJH74" s="141"/>
      <c r="AJI74" s="141"/>
      <c r="AJJ74" s="141"/>
      <c r="AJK74" s="141"/>
      <c r="AJL74" s="141"/>
      <c r="AJM74" s="141"/>
      <c r="AJN74" s="141"/>
      <c r="AJO74" s="141"/>
      <c r="AJP74" s="141"/>
      <c r="AJQ74" s="141"/>
      <c r="AJR74" s="141"/>
      <c r="AJS74" s="141"/>
      <c r="AJT74" s="141"/>
      <c r="AJU74" s="141"/>
      <c r="AJV74" s="141"/>
      <c r="AJW74" s="141"/>
      <c r="AJX74" s="141"/>
      <c r="AJY74" s="141"/>
      <c r="AJZ74" s="141"/>
      <c r="AKA74" s="141"/>
      <c r="AKB74" s="141"/>
      <c r="AKC74" s="141"/>
      <c r="AKD74" s="141"/>
      <c r="AKE74" s="141"/>
      <c r="AKF74" s="141"/>
      <c r="AKG74" s="141"/>
      <c r="AKH74" s="141"/>
      <c r="AKI74" s="141"/>
      <c r="AKJ74" s="141"/>
      <c r="AKK74" s="141"/>
      <c r="AKL74" s="141"/>
      <c r="AKM74" s="141"/>
      <c r="AKN74" s="141"/>
      <c r="AKO74" s="141"/>
      <c r="AKP74" s="141"/>
      <c r="AKQ74" s="141"/>
      <c r="AKR74" s="141"/>
      <c r="AKS74" s="141"/>
      <c r="AKT74" s="141"/>
      <c r="AKU74" s="141"/>
      <c r="AKV74" s="141"/>
      <c r="AKW74" s="141"/>
      <c r="AKX74" s="141"/>
      <c r="AKY74" s="141"/>
      <c r="AKZ74" s="141"/>
      <c r="ALA74" s="141"/>
      <c r="ALB74" s="141"/>
      <c r="ALC74" s="141"/>
      <c r="ALD74" s="141"/>
      <c r="ALE74" s="141"/>
      <c r="ALF74" s="141"/>
      <c r="ALG74" s="141"/>
      <c r="ALH74" s="141"/>
      <c r="ALI74" s="141"/>
      <c r="ALJ74" s="141"/>
      <c r="ALK74" s="141"/>
      <c r="ALL74" s="141"/>
      <c r="ALM74" s="141"/>
      <c r="ALN74" s="141"/>
      <c r="ALO74" s="141"/>
      <c r="ALP74" s="141"/>
      <c r="ALQ74" s="141"/>
      <c r="ALR74" s="141"/>
      <c r="ALS74" s="141"/>
      <c r="ALT74" s="141"/>
      <c r="ALU74" s="141"/>
      <c r="ALV74" s="141"/>
      <c r="ALW74" s="141"/>
      <c r="ALX74" s="141"/>
      <c r="ALY74" s="141"/>
      <c r="ALZ74" s="141"/>
      <c r="AMA74" s="141"/>
      <c r="AMB74" s="141"/>
      <c r="AMC74" s="141"/>
      <c r="AMD74" s="141"/>
      <c r="AME74" s="141"/>
      <c r="AMF74" s="141"/>
      <c r="AMG74" s="141"/>
      <c r="AMH74" s="141"/>
      <c r="AMI74" s="141"/>
      <c r="AMJ74" s="141"/>
      <c r="AMK74" s="141"/>
      <c r="AML74" s="141"/>
    </row>
    <row r="75" spans="1:1026" s="142" customFormat="1" ht="16.5" customHeight="1">
      <c r="A75" s="141"/>
      <c r="B75" s="438"/>
      <c r="C75" s="442"/>
      <c r="D75" s="443" t="s">
        <v>49</v>
      </c>
      <c r="E75" s="350"/>
      <c r="F75" s="447">
        <v>0</v>
      </c>
      <c r="G75" s="445"/>
      <c r="H75" s="446"/>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1"/>
      <c r="FF75" s="141"/>
      <c r="FG75" s="141"/>
      <c r="FH75" s="141"/>
      <c r="FI75" s="141"/>
      <c r="FJ75" s="141"/>
      <c r="FK75" s="141"/>
      <c r="FL75" s="141"/>
      <c r="FM75" s="141"/>
      <c r="FN75" s="141"/>
      <c r="FO75" s="141"/>
      <c r="FP75" s="141"/>
      <c r="FQ75" s="141"/>
      <c r="FR75" s="141"/>
      <c r="FS75" s="141"/>
      <c r="FT75" s="141"/>
      <c r="FU75" s="141"/>
      <c r="FV75" s="141"/>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1"/>
      <c r="LR75" s="141"/>
      <c r="LS75" s="141"/>
      <c r="LT75" s="141"/>
      <c r="LU75" s="141"/>
      <c r="LV75" s="141"/>
      <c r="LW75" s="141"/>
      <c r="LX75" s="141"/>
      <c r="LY75" s="141"/>
      <c r="LZ75" s="141"/>
      <c r="MA75" s="141"/>
      <c r="MB75" s="141"/>
      <c r="MC75" s="141"/>
      <c r="MD75" s="141"/>
      <c r="ME75" s="141"/>
      <c r="MF75" s="141"/>
      <c r="MG75" s="141"/>
      <c r="MH75" s="141"/>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1"/>
      <c r="SD75" s="141"/>
      <c r="SE75" s="141"/>
      <c r="SF75" s="141"/>
      <c r="SG75" s="141"/>
      <c r="SH75" s="141"/>
      <c r="SI75" s="141"/>
      <c r="SJ75" s="141"/>
      <c r="SK75" s="141"/>
      <c r="SL75" s="141"/>
      <c r="SM75" s="141"/>
      <c r="SN75" s="141"/>
      <c r="SO75" s="141"/>
      <c r="SP75" s="141"/>
      <c r="SQ75" s="141"/>
      <c r="SR75" s="141"/>
      <c r="SS75" s="141"/>
      <c r="ST75" s="141"/>
      <c r="SU75" s="141"/>
      <c r="SV75" s="141"/>
      <c r="SW75" s="141"/>
      <c r="SX75" s="141"/>
      <c r="SY75" s="141"/>
      <c r="SZ75" s="141"/>
      <c r="TA75" s="141"/>
      <c r="TB75" s="141"/>
      <c r="TC75" s="141"/>
      <c r="TD75" s="141"/>
      <c r="TE75" s="141"/>
      <c r="TF75" s="141"/>
      <c r="TG75" s="141"/>
      <c r="TH75" s="141"/>
      <c r="TI75" s="141"/>
      <c r="TJ75" s="141"/>
      <c r="TK75" s="141"/>
      <c r="TL75" s="141"/>
      <c r="TM75" s="141"/>
      <c r="TN75" s="141"/>
      <c r="TO75" s="141"/>
      <c r="TP75" s="141"/>
      <c r="TQ75" s="141"/>
      <c r="TR75" s="141"/>
      <c r="TS75" s="141"/>
      <c r="TT75" s="141"/>
      <c r="TU75" s="141"/>
      <c r="TV75" s="141"/>
      <c r="TW75" s="141"/>
      <c r="TX75" s="141"/>
      <c r="TY75" s="141"/>
      <c r="TZ75" s="141"/>
      <c r="UA75" s="141"/>
      <c r="UB75" s="141"/>
      <c r="UC75" s="141"/>
      <c r="UD75" s="141"/>
      <c r="UE75" s="141"/>
      <c r="UF75" s="141"/>
      <c r="UG75" s="141"/>
      <c r="UH75" s="141"/>
      <c r="UI75" s="141"/>
      <c r="UJ75" s="141"/>
      <c r="UK75" s="141"/>
      <c r="UL75" s="141"/>
      <c r="UM75" s="141"/>
      <c r="UN75" s="141"/>
      <c r="UO75" s="141"/>
      <c r="UP75" s="141"/>
      <c r="UQ75" s="141"/>
      <c r="UR75" s="141"/>
      <c r="US75" s="141"/>
      <c r="UT75" s="141"/>
      <c r="UU75" s="141"/>
      <c r="UV75" s="141"/>
      <c r="UW75" s="141"/>
      <c r="UX75" s="141"/>
      <c r="UY75" s="141"/>
      <c r="UZ75" s="141"/>
      <c r="VA75" s="141"/>
      <c r="VB75" s="141"/>
      <c r="VC75" s="141"/>
      <c r="VD75" s="141"/>
      <c r="VE75" s="141"/>
      <c r="VF75" s="141"/>
      <c r="VG75" s="141"/>
      <c r="VH75" s="141"/>
      <c r="VI75" s="141"/>
      <c r="VJ75" s="141"/>
      <c r="VK75" s="141"/>
      <c r="VL75" s="141"/>
      <c r="VM75" s="141"/>
      <c r="VN75" s="141"/>
      <c r="VO75" s="141"/>
      <c r="VP75" s="141"/>
      <c r="VQ75" s="141"/>
      <c r="VR75" s="141"/>
      <c r="VS75" s="141"/>
      <c r="VT75" s="141"/>
      <c r="VU75" s="141"/>
      <c r="VV75" s="141"/>
      <c r="VW75" s="141"/>
      <c r="VX75" s="141"/>
      <c r="VY75" s="141"/>
      <c r="VZ75" s="141"/>
      <c r="WA75" s="141"/>
      <c r="WB75" s="141"/>
      <c r="WC75" s="141"/>
      <c r="WD75" s="141"/>
      <c r="WE75" s="141"/>
      <c r="WF75" s="141"/>
      <c r="WG75" s="141"/>
      <c r="WH75" s="141"/>
      <c r="WI75" s="141"/>
      <c r="WJ75" s="141"/>
      <c r="WK75" s="141"/>
      <c r="WL75" s="141"/>
      <c r="WM75" s="141"/>
      <c r="WN75" s="141"/>
      <c r="WO75" s="141"/>
      <c r="WP75" s="141"/>
      <c r="WQ75" s="141"/>
      <c r="WR75" s="141"/>
      <c r="WS75" s="141"/>
      <c r="WT75" s="141"/>
      <c r="WU75" s="141"/>
      <c r="WV75" s="141"/>
      <c r="WW75" s="141"/>
      <c r="WX75" s="141"/>
      <c r="WY75" s="141"/>
      <c r="WZ75" s="141"/>
      <c r="XA75" s="141"/>
      <c r="XB75" s="141"/>
      <c r="XC75" s="141"/>
      <c r="XD75" s="141"/>
      <c r="XE75" s="141"/>
      <c r="XF75" s="141"/>
      <c r="XG75" s="141"/>
      <c r="XH75" s="141"/>
      <c r="XI75" s="141"/>
      <c r="XJ75" s="141"/>
      <c r="XK75" s="141"/>
      <c r="XL75" s="141"/>
      <c r="XM75" s="141"/>
      <c r="XN75" s="141"/>
      <c r="XO75" s="141"/>
      <c r="XP75" s="141"/>
      <c r="XQ75" s="141"/>
      <c r="XR75" s="141"/>
      <c r="XS75" s="141"/>
      <c r="XT75" s="141"/>
      <c r="XU75" s="141"/>
      <c r="XV75" s="141"/>
      <c r="XW75" s="141"/>
      <c r="XX75" s="141"/>
      <c r="XY75" s="141"/>
      <c r="XZ75" s="141"/>
      <c r="YA75" s="141"/>
      <c r="YB75" s="141"/>
      <c r="YC75" s="141"/>
      <c r="YD75" s="141"/>
      <c r="YE75" s="141"/>
      <c r="YF75" s="141"/>
      <c r="YG75" s="141"/>
      <c r="YH75" s="141"/>
      <c r="YI75" s="141"/>
      <c r="YJ75" s="141"/>
      <c r="YK75" s="141"/>
      <c r="YL75" s="141"/>
      <c r="YM75" s="141"/>
      <c r="YN75" s="141"/>
      <c r="YO75" s="141"/>
      <c r="YP75" s="141"/>
      <c r="YQ75" s="141"/>
      <c r="YR75" s="141"/>
      <c r="YS75" s="141"/>
      <c r="YT75" s="141"/>
      <c r="YU75" s="141"/>
      <c r="YV75" s="141"/>
      <c r="YW75" s="141"/>
      <c r="YX75" s="141"/>
      <c r="YY75" s="141"/>
      <c r="YZ75" s="141"/>
      <c r="ZA75" s="141"/>
      <c r="ZB75" s="141"/>
      <c r="ZC75" s="141"/>
      <c r="ZD75" s="141"/>
      <c r="ZE75" s="141"/>
      <c r="ZF75" s="141"/>
      <c r="ZG75" s="141"/>
      <c r="ZH75" s="141"/>
      <c r="ZI75" s="141"/>
      <c r="ZJ75" s="141"/>
      <c r="ZK75" s="141"/>
      <c r="ZL75" s="141"/>
      <c r="ZM75" s="141"/>
      <c r="ZN75" s="141"/>
      <c r="ZO75" s="141"/>
      <c r="ZP75" s="141"/>
      <c r="ZQ75" s="141"/>
      <c r="ZR75" s="141"/>
      <c r="ZS75" s="141"/>
      <c r="ZT75" s="141"/>
      <c r="ZU75" s="141"/>
      <c r="ZV75" s="141"/>
      <c r="ZW75" s="141"/>
      <c r="ZX75" s="141"/>
      <c r="ZY75" s="141"/>
      <c r="ZZ75" s="141"/>
      <c r="AAA75" s="141"/>
      <c r="AAB75" s="141"/>
      <c r="AAC75" s="141"/>
      <c r="AAD75" s="141"/>
      <c r="AAE75" s="141"/>
      <c r="AAF75" s="141"/>
      <c r="AAG75" s="141"/>
      <c r="AAH75" s="141"/>
      <c r="AAI75" s="141"/>
      <c r="AAJ75" s="141"/>
      <c r="AAK75" s="141"/>
      <c r="AAL75" s="141"/>
      <c r="AAM75" s="141"/>
      <c r="AAN75" s="141"/>
      <c r="AAO75" s="141"/>
      <c r="AAP75" s="141"/>
      <c r="AAQ75" s="141"/>
      <c r="AAR75" s="141"/>
      <c r="AAS75" s="141"/>
      <c r="AAT75" s="141"/>
      <c r="AAU75" s="141"/>
      <c r="AAV75" s="141"/>
      <c r="AAW75" s="141"/>
      <c r="AAX75" s="141"/>
      <c r="AAY75" s="141"/>
      <c r="AAZ75" s="141"/>
      <c r="ABA75" s="141"/>
      <c r="ABB75" s="141"/>
      <c r="ABC75" s="141"/>
      <c r="ABD75" s="141"/>
      <c r="ABE75" s="141"/>
      <c r="ABF75" s="141"/>
      <c r="ABG75" s="141"/>
      <c r="ABH75" s="141"/>
      <c r="ABI75" s="141"/>
      <c r="ABJ75" s="141"/>
      <c r="ABK75" s="141"/>
      <c r="ABL75" s="141"/>
      <c r="ABM75" s="141"/>
      <c r="ABN75" s="141"/>
      <c r="ABO75" s="141"/>
      <c r="ABP75" s="141"/>
      <c r="ABQ75" s="141"/>
      <c r="ABR75" s="141"/>
      <c r="ABS75" s="141"/>
      <c r="ABT75" s="141"/>
      <c r="ABU75" s="141"/>
      <c r="ABV75" s="141"/>
      <c r="ABW75" s="141"/>
      <c r="ABX75" s="141"/>
      <c r="ABY75" s="141"/>
      <c r="ABZ75" s="141"/>
      <c r="ACA75" s="141"/>
      <c r="ACB75" s="141"/>
      <c r="ACC75" s="141"/>
      <c r="ACD75" s="141"/>
      <c r="ACE75" s="141"/>
      <c r="ACF75" s="141"/>
      <c r="ACG75" s="141"/>
      <c r="ACH75" s="141"/>
      <c r="ACI75" s="141"/>
      <c r="ACJ75" s="141"/>
      <c r="ACK75" s="141"/>
      <c r="ACL75" s="141"/>
      <c r="ACM75" s="141"/>
      <c r="ACN75" s="141"/>
      <c r="ACO75" s="141"/>
      <c r="ACP75" s="141"/>
      <c r="ACQ75" s="141"/>
      <c r="ACR75" s="141"/>
      <c r="ACS75" s="141"/>
      <c r="ACT75" s="141"/>
      <c r="ACU75" s="141"/>
      <c r="ACV75" s="141"/>
      <c r="ACW75" s="141"/>
      <c r="ACX75" s="141"/>
      <c r="ACY75" s="141"/>
      <c r="ACZ75" s="141"/>
      <c r="ADA75" s="141"/>
      <c r="ADB75" s="141"/>
      <c r="ADC75" s="141"/>
      <c r="ADD75" s="141"/>
      <c r="ADE75" s="141"/>
      <c r="ADF75" s="141"/>
      <c r="ADG75" s="141"/>
      <c r="ADH75" s="141"/>
      <c r="ADI75" s="141"/>
      <c r="ADJ75" s="141"/>
      <c r="ADK75" s="141"/>
      <c r="ADL75" s="141"/>
      <c r="ADM75" s="141"/>
      <c r="ADN75" s="141"/>
      <c r="ADO75" s="141"/>
      <c r="ADP75" s="141"/>
      <c r="ADQ75" s="141"/>
      <c r="ADR75" s="141"/>
      <c r="ADS75" s="141"/>
      <c r="ADT75" s="141"/>
      <c r="ADU75" s="141"/>
      <c r="ADV75" s="141"/>
      <c r="ADW75" s="141"/>
      <c r="ADX75" s="141"/>
      <c r="ADY75" s="141"/>
      <c r="ADZ75" s="141"/>
      <c r="AEA75" s="141"/>
      <c r="AEB75" s="141"/>
      <c r="AEC75" s="141"/>
      <c r="AED75" s="141"/>
      <c r="AEE75" s="141"/>
      <c r="AEF75" s="141"/>
      <c r="AEG75" s="141"/>
      <c r="AEH75" s="141"/>
      <c r="AEI75" s="141"/>
      <c r="AEJ75" s="141"/>
      <c r="AEK75" s="141"/>
      <c r="AEL75" s="141"/>
      <c r="AEM75" s="141"/>
      <c r="AEN75" s="141"/>
      <c r="AEO75" s="141"/>
      <c r="AEP75" s="141"/>
      <c r="AEQ75" s="141"/>
      <c r="AER75" s="141"/>
      <c r="AES75" s="141"/>
      <c r="AET75" s="141"/>
      <c r="AEU75" s="141"/>
      <c r="AEV75" s="141"/>
      <c r="AEW75" s="141"/>
      <c r="AEX75" s="141"/>
      <c r="AEY75" s="141"/>
      <c r="AEZ75" s="141"/>
      <c r="AFA75" s="141"/>
      <c r="AFB75" s="141"/>
      <c r="AFC75" s="141"/>
      <c r="AFD75" s="141"/>
      <c r="AFE75" s="141"/>
      <c r="AFF75" s="141"/>
      <c r="AFG75" s="141"/>
      <c r="AFH75" s="141"/>
      <c r="AFI75" s="141"/>
      <c r="AFJ75" s="141"/>
      <c r="AFK75" s="141"/>
      <c r="AFL75" s="141"/>
      <c r="AFM75" s="141"/>
      <c r="AFN75" s="141"/>
      <c r="AFO75" s="141"/>
      <c r="AFP75" s="141"/>
      <c r="AFQ75" s="141"/>
      <c r="AFR75" s="141"/>
      <c r="AFS75" s="141"/>
      <c r="AFT75" s="141"/>
      <c r="AFU75" s="141"/>
      <c r="AFV75" s="141"/>
      <c r="AFW75" s="141"/>
      <c r="AFX75" s="141"/>
      <c r="AFY75" s="141"/>
      <c r="AFZ75" s="141"/>
      <c r="AGA75" s="141"/>
      <c r="AGB75" s="141"/>
      <c r="AGC75" s="141"/>
      <c r="AGD75" s="141"/>
      <c r="AGE75" s="141"/>
      <c r="AGF75" s="141"/>
      <c r="AGG75" s="141"/>
      <c r="AGH75" s="141"/>
      <c r="AGI75" s="141"/>
      <c r="AGJ75" s="141"/>
      <c r="AGK75" s="141"/>
      <c r="AGL75" s="141"/>
      <c r="AGM75" s="141"/>
      <c r="AGN75" s="141"/>
      <c r="AGO75" s="141"/>
      <c r="AGP75" s="141"/>
      <c r="AGQ75" s="141"/>
      <c r="AGR75" s="141"/>
      <c r="AGS75" s="141"/>
      <c r="AGT75" s="141"/>
      <c r="AGU75" s="141"/>
      <c r="AGV75" s="141"/>
      <c r="AGW75" s="141"/>
      <c r="AGX75" s="141"/>
      <c r="AGY75" s="141"/>
      <c r="AGZ75" s="141"/>
      <c r="AHA75" s="141"/>
      <c r="AHB75" s="141"/>
      <c r="AHC75" s="141"/>
      <c r="AHD75" s="141"/>
      <c r="AHE75" s="141"/>
      <c r="AHF75" s="141"/>
      <c r="AHG75" s="141"/>
      <c r="AHH75" s="141"/>
      <c r="AHI75" s="141"/>
      <c r="AHJ75" s="141"/>
      <c r="AHK75" s="141"/>
      <c r="AHL75" s="141"/>
      <c r="AHM75" s="141"/>
      <c r="AHN75" s="141"/>
      <c r="AHO75" s="141"/>
      <c r="AHP75" s="141"/>
      <c r="AHQ75" s="141"/>
      <c r="AHR75" s="141"/>
      <c r="AHS75" s="141"/>
      <c r="AHT75" s="141"/>
      <c r="AHU75" s="141"/>
      <c r="AHV75" s="141"/>
      <c r="AHW75" s="141"/>
      <c r="AHX75" s="141"/>
      <c r="AHY75" s="141"/>
      <c r="AHZ75" s="141"/>
      <c r="AIA75" s="141"/>
      <c r="AIB75" s="141"/>
      <c r="AIC75" s="141"/>
      <c r="AID75" s="141"/>
      <c r="AIE75" s="141"/>
      <c r="AIF75" s="141"/>
      <c r="AIG75" s="141"/>
      <c r="AIH75" s="141"/>
      <c r="AII75" s="141"/>
      <c r="AIJ75" s="141"/>
      <c r="AIK75" s="141"/>
      <c r="AIL75" s="141"/>
      <c r="AIM75" s="141"/>
      <c r="AIN75" s="141"/>
      <c r="AIO75" s="141"/>
      <c r="AIP75" s="141"/>
      <c r="AIQ75" s="141"/>
      <c r="AIR75" s="141"/>
      <c r="AIS75" s="141"/>
      <c r="AIT75" s="141"/>
      <c r="AIU75" s="141"/>
      <c r="AIV75" s="141"/>
      <c r="AIW75" s="141"/>
      <c r="AIX75" s="141"/>
      <c r="AIY75" s="141"/>
      <c r="AIZ75" s="141"/>
      <c r="AJA75" s="141"/>
      <c r="AJB75" s="141"/>
      <c r="AJC75" s="141"/>
      <c r="AJD75" s="141"/>
      <c r="AJE75" s="141"/>
      <c r="AJF75" s="141"/>
      <c r="AJG75" s="141"/>
      <c r="AJH75" s="141"/>
      <c r="AJI75" s="141"/>
      <c r="AJJ75" s="141"/>
      <c r="AJK75" s="141"/>
      <c r="AJL75" s="141"/>
      <c r="AJM75" s="141"/>
      <c r="AJN75" s="141"/>
      <c r="AJO75" s="141"/>
      <c r="AJP75" s="141"/>
      <c r="AJQ75" s="141"/>
      <c r="AJR75" s="141"/>
      <c r="AJS75" s="141"/>
      <c r="AJT75" s="141"/>
      <c r="AJU75" s="141"/>
      <c r="AJV75" s="141"/>
      <c r="AJW75" s="141"/>
      <c r="AJX75" s="141"/>
      <c r="AJY75" s="141"/>
      <c r="AJZ75" s="141"/>
      <c r="AKA75" s="141"/>
      <c r="AKB75" s="141"/>
      <c r="AKC75" s="141"/>
      <c r="AKD75" s="141"/>
      <c r="AKE75" s="141"/>
      <c r="AKF75" s="141"/>
      <c r="AKG75" s="141"/>
      <c r="AKH75" s="141"/>
      <c r="AKI75" s="141"/>
      <c r="AKJ75" s="141"/>
      <c r="AKK75" s="141"/>
      <c r="AKL75" s="141"/>
      <c r="AKM75" s="141"/>
      <c r="AKN75" s="141"/>
      <c r="AKO75" s="141"/>
      <c r="AKP75" s="141"/>
      <c r="AKQ75" s="141"/>
      <c r="AKR75" s="141"/>
      <c r="AKS75" s="141"/>
      <c r="AKT75" s="141"/>
      <c r="AKU75" s="141"/>
      <c r="AKV75" s="141"/>
      <c r="AKW75" s="141"/>
      <c r="AKX75" s="141"/>
      <c r="AKY75" s="141"/>
      <c r="AKZ75" s="141"/>
      <c r="ALA75" s="141"/>
      <c r="ALB75" s="141"/>
      <c r="ALC75" s="141"/>
      <c r="ALD75" s="141"/>
      <c r="ALE75" s="141"/>
      <c r="ALF75" s="141"/>
      <c r="ALG75" s="141"/>
      <c r="ALH75" s="141"/>
      <c r="ALI75" s="141"/>
      <c r="ALJ75" s="141"/>
      <c r="ALK75" s="141"/>
      <c r="ALL75" s="141"/>
      <c r="ALM75" s="141"/>
      <c r="ALN75" s="141"/>
      <c r="ALO75" s="141"/>
      <c r="ALP75" s="141"/>
      <c r="ALQ75" s="141"/>
      <c r="ALR75" s="141"/>
      <c r="ALS75" s="141"/>
      <c r="ALT75" s="141"/>
      <c r="ALU75" s="141"/>
      <c r="ALV75" s="141"/>
      <c r="ALW75" s="141"/>
      <c r="ALX75" s="141"/>
      <c r="ALY75" s="141"/>
      <c r="ALZ75" s="141"/>
      <c r="AMA75" s="141"/>
      <c r="AMB75" s="141"/>
      <c r="AMC75" s="141"/>
      <c r="AMD75" s="141"/>
      <c r="AME75" s="141"/>
      <c r="AMF75" s="141"/>
      <c r="AMG75" s="141"/>
      <c r="AMH75" s="141"/>
      <c r="AMI75" s="141"/>
      <c r="AMJ75" s="141"/>
      <c r="AMK75" s="141"/>
      <c r="AML75" s="141"/>
    </row>
    <row r="76" spans="1:1026" s="142" customFormat="1" ht="16.5" customHeight="1">
      <c r="A76" s="141"/>
      <c r="B76" s="438"/>
      <c r="C76" s="442"/>
      <c r="D76" s="425" t="s">
        <v>50</v>
      </c>
      <c r="E76" s="350"/>
      <c r="F76" s="448">
        <v>0</v>
      </c>
      <c r="G76" s="445"/>
      <c r="H76" s="446"/>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1"/>
      <c r="FF76" s="141"/>
      <c r="FG76" s="141"/>
      <c r="FH76" s="141"/>
      <c r="FI76" s="141"/>
      <c r="FJ76" s="141"/>
      <c r="FK76" s="141"/>
      <c r="FL76" s="141"/>
      <c r="FM76" s="141"/>
      <c r="FN76" s="141"/>
      <c r="FO76" s="141"/>
      <c r="FP76" s="141"/>
      <c r="FQ76" s="141"/>
      <c r="FR76" s="141"/>
      <c r="FS76" s="141"/>
      <c r="FT76" s="141"/>
      <c r="FU76" s="141"/>
      <c r="FV76" s="141"/>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1"/>
      <c r="LR76" s="141"/>
      <c r="LS76" s="141"/>
      <c r="LT76" s="141"/>
      <c r="LU76" s="141"/>
      <c r="LV76" s="141"/>
      <c r="LW76" s="141"/>
      <c r="LX76" s="141"/>
      <c r="LY76" s="141"/>
      <c r="LZ76" s="141"/>
      <c r="MA76" s="141"/>
      <c r="MB76" s="141"/>
      <c r="MC76" s="141"/>
      <c r="MD76" s="141"/>
      <c r="ME76" s="141"/>
      <c r="MF76" s="141"/>
      <c r="MG76" s="141"/>
      <c r="MH76" s="141"/>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1"/>
      <c r="SD76" s="141"/>
      <c r="SE76" s="141"/>
      <c r="SF76" s="141"/>
      <c r="SG76" s="141"/>
      <c r="SH76" s="141"/>
      <c r="SI76" s="141"/>
      <c r="SJ76" s="141"/>
      <c r="SK76" s="141"/>
      <c r="SL76" s="141"/>
      <c r="SM76" s="141"/>
      <c r="SN76" s="141"/>
      <c r="SO76" s="141"/>
      <c r="SP76" s="141"/>
      <c r="SQ76" s="141"/>
      <c r="SR76" s="141"/>
      <c r="SS76" s="141"/>
      <c r="ST76" s="141"/>
      <c r="SU76" s="141"/>
      <c r="SV76" s="141"/>
      <c r="SW76" s="141"/>
      <c r="SX76" s="141"/>
      <c r="SY76" s="141"/>
      <c r="SZ76" s="141"/>
      <c r="TA76" s="141"/>
      <c r="TB76" s="141"/>
      <c r="TC76" s="141"/>
      <c r="TD76" s="141"/>
      <c r="TE76" s="141"/>
      <c r="TF76" s="141"/>
      <c r="TG76" s="141"/>
      <c r="TH76" s="141"/>
      <c r="TI76" s="141"/>
      <c r="TJ76" s="141"/>
      <c r="TK76" s="141"/>
      <c r="TL76" s="141"/>
      <c r="TM76" s="141"/>
      <c r="TN76" s="141"/>
      <c r="TO76" s="141"/>
      <c r="TP76" s="141"/>
      <c r="TQ76" s="141"/>
      <c r="TR76" s="141"/>
      <c r="TS76" s="141"/>
      <c r="TT76" s="141"/>
      <c r="TU76" s="141"/>
      <c r="TV76" s="141"/>
      <c r="TW76" s="141"/>
      <c r="TX76" s="141"/>
      <c r="TY76" s="141"/>
      <c r="TZ76" s="141"/>
      <c r="UA76" s="141"/>
      <c r="UB76" s="141"/>
      <c r="UC76" s="141"/>
      <c r="UD76" s="141"/>
      <c r="UE76" s="141"/>
      <c r="UF76" s="141"/>
      <c r="UG76" s="141"/>
      <c r="UH76" s="141"/>
      <c r="UI76" s="141"/>
      <c r="UJ76" s="141"/>
      <c r="UK76" s="141"/>
      <c r="UL76" s="141"/>
      <c r="UM76" s="141"/>
      <c r="UN76" s="141"/>
      <c r="UO76" s="141"/>
      <c r="UP76" s="141"/>
      <c r="UQ76" s="141"/>
      <c r="UR76" s="141"/>
      <c r="US76" s="141"/>
      <c r="UT76" s="141"/>
      <c r="UU76" s="141"/>
      <c r="UV76" s="141"/>
      <c r="UW76" s="141"/>
      <c r="UX76" s="141"/>
      <c r="UY76" s="141"/>
      <c r="UZ76" s="141"/>
      <c r="VA76" s="141"/>
      <c r="VB76" s="141"/>
      <c r="VC76" s="141"/>
      <c r="VD76" s="141"/>
      <c r="VE76" s="141"/>
      <c r="VF76" s="141"/>
      <c r="VG76" s="141"/>
      <c r="VH76" s="141"/>
      <c r="VI76" s="141"/>
      <c r="VJ76" s="141"/>
      <c r="VK76" s="141"/>
      <c r="VL76" s="141"/>
      <c r="VM76" s="141"/>
      <c r="VN76" s="141"/>
      <c r="VO76" s="141"/>
      <c r="VP76" s="141"/>
      <c r="VQ76" s="141"/>
      <c r="VR76" s="141"/>
      <c r="VS76" s="141"/>
      <c r="VT76" s="141"/>
      <c r="VU76" s="141"/>
      <c r="VV76" s="141"/>
      <c r="VW76" s="141"/>
      <c r="VX76" s="141"/>
      <c r="VY76" s="141"/>
      <c r="VZ76" s="141"/>
      <c r="WA76" s="141"/>
      <c r="WB76" s="141"/>
      <c r="WC76" s="141"/>
      <c r="WD76" s="141"/>
      <c r="WE76" s="141"/>
      <c r="WF76" s="141"/>
      <c r="WG76" s="141"/>
      <c r="WH76" s="141"/>
      <c r="WI76" s="141"/>
      <c r="WJ76" s="141"/>
      <c r="WK76" s="141"/>
      <c r="WL76" s="141"/>
      <c r="WM76" s="141"/>
      <c r="WN76" s="141"/>
      <c r="WO76" s="141"/>
      <c r="WP76" s="141"/>
      <c r="WQ76" s="141"/>
      <c r="WR76" s="141"/>
      <c r="WS76" s="141"/>
      <c r="WT76" s="141"/>
      <c r="WU76" s="141"/>
      <c r="WV76" s="141"/>
      <c r="WW76" s="141"/>
      <c r="WX76" s="141"/>
      <c r="WY76" s="141"/>
      <c r="WZ76" s="141"/>
      <c r="XA76" s="141"/>
      <c r="XB76" s="141"/>
      <c r="XC76" s="141"/>
      <c r="XD76" s="141"/>
      <c r="XE76" s="141"/>
      <c r="XF76" s="141"/>
      <c r="XG76" s="141"/>
      <c r="XH76" s="141"/>
      <c r="XI76" s="141"/>
      <c r="XJ76" s="141"/>
      <c r="XK76" s="141"/>
      <c r="XL76" s="141"/>
      <c r="XM76" s="141"/>
      <c r="XN76" s="141"/>
      <c r="XO76" s="141"/>
      <c r="XP76" s="141"/>
      <c r="XQ76" s="141"/>
      <c r="XR76" s="141"/>
      <c r="XS76" s="141"/>
      <c r="XT76" s="141"/>
      <c r="XU76" s="141"/>
      <c r="XV76" s="141"/>
      <c r="XW76" s="141"/>
      <c r="XX76" s="141"/>
      <c r="XY76" s="141"/>
      <c r="XZ76" s="141"/>
      <c r="YA76" s="141"/>
      <c r="YB76" s="141"/>
      <c r="YC76" s="141"/>
      <c r="YD76" s="141"/>
      <c r="YE76" s="141"/>
      <c r="YF76" s="141"/>
      <c r="YG76" s="141"/>
      <c r="YH76" s="141"/>
      <c r="YI76" s="141"/>
      <c r="YJ76" s="141"/>
      <c r="YK76" s="141"/>
      <c r="YL76" s="141"/>
      <c r="YM76" s="141"/>
      <c r="YN76" s="141"/>
      <c r="YO76" s="141"/>
      <c r="YP76" s="141"/>
      <c r="YQ76" s="141"/>
      <c r="YR76" s="141"/>
      <c r="YS76" s="141"/>
      <c r="YT76" s="141"/>
      <c r="YU76" s="141"/>
      <c r="YV76" s="141"/>
      <c r="YW76" s="141"/>
      <c r="YX76" s="141"/>
      <c r="YY76" s="141"/>
      <c r="YZ76" s="141"/>
      <c r="ZA76" s="141"/>
      <c r="ZB76" s="141"/>
      <c r="ZC76" s="141"/>
      <c r="ZD76" s="141"/>
      <c r="ZE76" s="141"/>
      <c r="ZF76" s="141"/>
      <c r="ZG76" s="141"/>
      <c r="ZH76" s="141"/>
      <c r="ZI76" s="141"/>
      <c r="ZJ76" s="141"/>
      <c r="ZK76" s="141"/>
      <c r="ZL76" s="141"/>
      <c r="ZM76" s="141"/>
      <c r="ZN76" s="141"/>
      <c r="ZO76" s="141"/>
      <c r="ZP76" s="141"/>
      <c r="ZQ76" s="141"/>
      <c r="ZR76" s="141"/>
      <c r="ZS76" s="141"/>
      <c r="ZT76" s="141"/>
      <c r="ZU76" s="141"/>
      <c r="ZV76" s="141"/>
      <c r="ZW76" s="141"/>
      <c r="ZX76" s="141"/>
      <c r="ZY76" s="141"/>
      <c r="ZZ76" s="141"/>
      <c r="AAA76" s="141"/>
      <c r="AAB76" s="141"/>
      <c r="AAC76" s="141"/>
      <c r="AAD76" s="141"/>
      <c r="AAE76" s="141"/>
      <c r="AAF76" s="141"/>
      <c r="AAG76" s="141"/>
      <c r="AAH76" s="141"/>
      <c r="AAI76" s="141"/>
      <c r="AAJ76" s="141"/>
      <c r="AAK76" s="141"/>
      <c r="AAL76" s="141"/>
      <c r="AAM76" s="141"/>
      <c r="AAN76" s="141"/>
      <c r="AAO76" s="141"/>
      <c r="AAP76" s="141"/>
      <c r="AAQ76" s="141"/>
      <c r="AAR76" s="141"/>
      <c r="AAS76" s="141"/>
      <c r="AAT76" s="141"/>
      <c r="AAU76" s="141"/>
      <c r="AAV76" s="141"/>
      <c r="AAW76" s="141"/>
      <c r="AAX76" s="141"/>
      <c r="AAY76" s="141"/>
      <c r="AAZ76" s="141"/>
      <c r="ABA76" s="141"/>
      <c r="ABB76" s="141"/>
      <c r="ABC76" s="141"/>
      <c r="ABD76" s="141"/>
      <c r="ABE76" s="141"/>
      <c r="ABF76" s="141"/>
      <c r="ABG76" s="141"/>
      <c r="ABH76" s="141"/>
      <c r="ABI76" s="141"/>
      <c r="ABJ76" s="141"/>
      <c r="ABK76" s="141"/>
      <c r="ABL76" s="141"/>
      <c r="ABM76" s="141"/>
      <c r="ABN76" s="141"/>
      <c r="ABO76" s="141"/>
      <c r="ABP76" s="141"/>
      <c r="ABQ76" s="141"/>
      <c r="ABR76" s="141"/>
      <c r="ABS76" s="141"/>
      <c r="ABT76" s="141"/>
      <c r="ABU76" s="141"/>
      <c r="ABV76" s="141"/>
      <c r="ABW76" s="141"/>
      <c r="ABX76" s="141"/>
      <c r="ABY76" s="141"/>
      <c r="ABZ76" s="141"/>
      <c r="ACA76" s="141"/>
      <c r="ACB76" s="141"/>
      <c r="ACC76" s="141"/>
      <c r="ACD76" s="141"/>
      <c r="ACE76" s="141"/>
      <c r="ACF76" s="141"/>
      <c r="ACG76" s="141"/>
      <c r="ACH76" s="141"/>
      <c r="ACI76" s="141"/>
      <c r="ACJ76" s="141"/>
      <c r="ACK76" s="141"/>
      <c r="ACL76" s="141"/>
      <c r="ACM76" s="141"/>
      <c r="ACN76" s="141"/>
      <c r="ACO76" s="141"/>
      <c r="ACP76" s="141"/>
      <c r="ACQ76" s="141"/>
      <c r="ACR76" s="141"/>
      <c r="ACS76" s="141"/>
      <c r="ACT76" s="141"/>
      <c r="ACU76" s="141"/>
      <c r="ACV76" s="141"/>
      <c r="ACW76" s="141"/>
      <c r="ACX76" s="141"/>
      <c r="ACY76" s="141"/>
      <c r="ACZ76" s="141"/>
      <c r="ADA76" s="141"/>
      <c r="ADB76" s="141"/>
      <c r="ADC76" s="141"/>
      <c r="ADD76" s="141"/>
      <c r="ADE76" s="141"/>
      <c r="ADF76" s="141"/>
      <c r="ADG76" s="141"/>
      <c r="ADH76" s="141"/>
      <c r="ADI76" s="141"/>
      <c r="ADJ76" s="141"/>
      <c r="ADK76" s="141"/>
      <c r="ADL76" s="141"/>
      <c r="ADM76" s="141"/>
      <c r="ADN76" s="141"/>
      <c r="ADO76" s="141"/>
      <c r="ADP76" s="141"/>
      <c r="ADQ76" s="141"/>
      <c r="ADR76" s="141"/>
      <c r="ADS76" s="141"/>
      <c r="ADT76" s="141"/>
      <c r="ADU76" s="141"/>
      <c r="ADV76" s="141"/>
      <c r="ADW76" s="141"/>
      <c r="ADX76" s="141"/>
      <c r="ADY76" s="141"/>
      <c r="ADZ76" s="141"/>
      <c r="AEA76" s="141"/>
      <c r="AEB76" s="141"/>
      <c r="AEC76" s="141"/>
      <c r="AED76" s="141"/>
      <c r="AEE76" s="141"/>
      <c r="AEF76" s="141"/>
      <c r="AEG76" s="141"/>
      <c r="AEH76" s="141"/>
      <c r="AEI76" s="141"/>
      <c r="AEJ76" s="141"/>
      <c r="AEK76" s="141"/>
      <c r="AEL76" s="141"/>
      <c r="AEM76" s="141"/>
      <c r="AEN76" s="141"/>
      <c r="AEO76" s="141"/>
      <c r="AEP76" s="141"/>
      <c r="AEQ76" s="141"/>
      <c r="AER76" s="141"/>
      <c r="AES76" s="141"/>
      <c r="AET76" s="141"/>
      <c r="AEU76" s="141"/>
      <c r="AEV76" s="141"/>
      <c r="AEW76" s="141"/>
      <c r="AEX76" s="141"/>
      <c r="AEY76" s="141"/>
      <c r="AEZ76" s="141"/>
      <c r="AFA76" s="141"/>
      <c r="AFB76" s="141"/>
      <c r="AFC76" s="141"/>
      <c r="AFD76" s="141"/>
      <c r="AFE76" s="141"/>
      <c r="AFF76" s="141"/>
      <c r="AFG76" s="141"/>
      <c r="AFH76" s="141"/>
      <c r="AFI76" s="141"/>
      <c r="AFJ76" s="141"/>
      <c r="AFK76" s="141"/>
      <c r="AFL76" s="141"/>
      <c r="AFM76" s="141"/>
      <c r="AFN76" s="141"/>
      <c r="AFO76" s="141"/>
      <c r="AFP76" s="141"/>
      <c r="AFQ76" s="141"/>
      <c r="AFR76" s="141"/>
      <c r="AFS76" s="141"/>
      <c r="AFT76" s="141"/>
      <c r="AFU76" s="141"/>
      <c r="AFV76" s="141"/>
      <c r="AFW76" s="141"/>
      <c r="AFX76" s="141"/>
      <c r="AFY76" s="141"/>
      <c r="AFZ76" s="141"/>
      <c r="AGA76" s="141"/>
      <c r="AGB76" s="141"/>
      <c r="AGC76" s="141"/>
      <c r="AGD76" s="141"/>
      <c r="AGE76" s="141"/>
      <c r="AGF76" s="141"/>
      <c r="AGG76" s="141"/>
      <c r="AGH76" s="141"/>
      <c r="AGI76" s="141"/>
      <c r="AGJ76" s="141"/>
      <c r="AGK76" s="141"/>
      <c r="AGL76" s="141"/>
      <c r="AGM76" s="141"/>
      <c r="AGN76" s="141"/>
      <c r="AGO76" s="141"/>
      <c r="AGP76" s="141"/>
      <c r="AGQ76" s="141"/>
      <c r="AGR76" s="141"/>
      <c r="AGS76" s="141"/>
      <c r="AGT76" s="141"/>
      <c r="AGU76" s="141"/>
      <c r="AGV76" s="141"/>
      <c r="AGW76" s="141"/>
      <c r="AGX76" s="141"/>
      <c r="AGY76" s="141"/>
      <c r="AGZ76" s="141"/>
      <c r="AHA76" s="141"/>
      <c r="AHB76" s="141"/>
      <c r="AHC76" s="141"/>
      <c r="AHD76" s="141"/>
      <c r="AHE76" s="141"/>
      <c r="AHF76" s="141"/>
      <c r="AHG76" s="141"/>
      <c r="AHH76" s="141"/>
      <c r="AHI76" s="141"/>
      <c r="AHJ76" s="141"/>
      <c r="AHK76" s="141"/>
      <c r="AHL76" s="141"/>
      <c r="AHM76" s="141"/>
      <c r="AHN76" s="141"/>
      <c r="AHO76" s="141"/>
      <c r="AHP76" s="141"/>
      <c r="AHQ76" s="141"/>
      <c r="AHR76" s="141"/>
      <c r="AHS76" s="141"/>
      <c r="AHT76" s="141"/>
      <c r="AHU76" s="141"/>
      <c r="AHV76" s="141"/>
      <c r="AHW76" s="141"/>
      <c r="AHX76" s="141"/>
      <c r="AHY76" s="141"/>
      <c r="AHZ76" s="141"/>
      <c r="AIA76" s="141"/>
      <c r="AIB76" s="141"/>
      <c r="AIC76" s="141"/>
      <c r="AID76" s="141"/>
      <c r="AIE76" s="141"/>
      <c r="AIF76" s="141"/>
      <c r="AIG76" s="141"/>
      <c r="AIH76" s="141"/>
      <c r="AII76" s="141"/>
      <c r="AIJ76" s="141"/>
      <c r="AIK76" s="141"/>
      <c r="AIL76" s="141"/>
      <c r="AIM76" s="141"/>
      <c r="AIN76" s="141"/>
      <c r="AIO76" s="141"/>
      <c r="AIP76" s="141"/>
      <c r="AIQ76" s="141"/>
      <c r="AIR76" s="141"/>
      <c r="AIS76" s="141"/>
      <c r="AIT76" s="141"/>
      <c r="AIU76" s="141"/>
      <c r="AIV76" s="141"/>
      <c r="AIW76" s="141"/>
      <c r="AIX76" s="141"/>
      <c r="AIY76" s="141"/>
      <c r="AIZ76" s="141"/>
      <c r="AJA76" s="141"/>
      <c r="AJB76" s="141"/>
      <c r="AJC76" s="141"/>
      <c r="AJD76" s="141"/>
      <c r="AJE76" s="141"/>
      <c r="AJF76" s="141"/>
      <c r="AJG76" s="141"/>
      <c r="AJH76" s="141"/>
      <c r="AJI76" s="141"/>
      <c r="AJJ76" s="141"/>
      <c r="AJK76" s="141"/>
      <c r="AJL76" s="141"/>
      <c r="AJM76" s="141"/>
      <c r="AJN76" s="141"/>
      <c r="AJO76" s="141"/>
      <c r="AJP76" s="141"/>
      <c r="AJQ76" s="141"/>
      <c r="AJR76" s="141"/>
      <c r="AJS76" s="141"/>
      <c r="AJT76" s="141"/>
      <c r="AJU76" s="141"/>
      <c r="AJV76" s="141"/>
      <c r="AJW76" s="141"/>
      <c r="AJX76" s="141"/>
      <c r="AJY76" s="141"/>
      <c r="AJZ76" s="141"/>
      <c r="AKA76" s="141"/>
      <c r="AKB76" s="141"/>
      <c r="AKC76" s="141"/>
      <c r="AKD76" s="141"/>
      <c r="AKE76" s="141"/>
      <c r="AKF76" s="141"/>
      <c r="AKG76" s="141"/>
      <c r="AKH76" s="141"/>
      <c r="AKI76" s="141"/>
      <c r="AKJ76" s="141"/>
      <c r="AKK76" s="141"/>
      <c r="AKL76" s="141"/>
      <c r="AKM76" s="141"/>
      <c r="AKN76" s="141"/>
      <c r="AKO76" s="141"/>
      <c r="AKP76" s="141"/>
      <c r="AKQ76" s="141"/>
      <c r="AKR76" s="141"/>
      <c r="AKS76" s="141"/>
      <c r="AKT76" s="141"/>
      <c r="AKU76" s="141"/>
      <c r="AKV76" s="141"/>
      <c r="AKW76" s="141"/>
      <c r="AKX76" s="141"/>
      <c r="AKY76" s="141"/>
      <c r="AKZ76" s="141"/>
      <c r="ALA76" s="141"/>
      <c r="ALB76" s="141"/>
      <c r="ALC76" s="141"/>
      <c r="ALD76" s="141"/>
      <c r="ALE76" s="141"/>
      <c r="ALF76" s="141"/>
      <c r="ALG76" s="141"/>
      <c r="ALH76" s="141"/>
      <c r="ALI76" s="141"/>
      <c r="ALJ76" s="141"/>
      <c r="ALK76" s="141"/>
      <c r="ALL76" s="141"/>
      <c r="ALM76" s="141"/>
      <c r="ALN76" s="141"/>
      <c r="ALO76" s="141"/>
      <c r="ALP76" s="141"/>
      <c r="ALQ76" s="141"/>
      <c r="ALR76" s="141"/>
      <c r="ALS76" s="141"/>
      <c r="ALT76" s="141"/>
      <c r="ALU76" s="141"/>
      <c r="ALV76" s="141"/>
      <c r="ALW76" s="141"/>
      <c r="ALX76" s="141"/>
      <c r="ALY76" s="141"/>
      <c r="ALZ76" s="141"/>
      <c r="AMA76" s="141"/>
      <c r="AMB76" s="141"/>
      <c r="AMC76" s="141"/>
      <c r="AMD76" s="141"/>
      <c r="AME76" s="141"/>
      <c r="AMF76" s="141"/>
      <c r="AMG76" s="141"/>
      <c r="AMH76" s="141"/>
      <c r="AMI76" s="141"/>
      <c r="AMJ76" s="141"/>
      <c r="AMK76" s="141"/>
      <c r="AML76" s="141"/>
    </row>
    <row r="77" spans="1:1026" s="142" customFormat="1" ht="16.5" customHeight="1">
      <c r="A77" s="141"/>
      <c r="B77" s="218" t="s">
        <v>13</v>
      </c>
      <c r="C77" s="425" t="s">
        <v>51</v>
      </c>
      <c r="D77" s="437"/>
      <c r="E77" s="437"/>
      <c r="F77" s="437"/>
      <c r="G77" s="350"/>
      <c r="H77" s="127">
        <v>0</v>
      </c>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1"/>
      <c r="FF77" s="141"/>
      <c r="FG77" s="141"/>
      <c r="FH77" s="141"/>
      <c r="FI77" s="141"/>
      <c r="FJ77" s="141"/>
      <c r="FK77" s="141"/>
      <c r="FL77" s="141"/>
      <c r="FM77" s="141"/>
      <c r="FN77" s="141"/>
      <c r="FO77" s="141"/>
      <c r="FP77" s="141"/>
      <c r="FQ77" s="141"/>
      <c r="FR77" s="141"/>
      <c r="FS77" s="141"/>
      <c r="FT77" s="141"/>
      <c r="FU77" s="141"/>
      <c r="FV77" s="141"/>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1"/>
      <c r="LR77" s="141"/>
      <c r="LS77" s="141"/>
      <c r="LT77" s="141"/>
      <c r="LU77" s="141"/>
      <c r="LV77" s="141"/>
      <c r="LW77" s="141"/>
      <c r="LX77" s="141"/>
      <c r="LY77" s="141"/>
      <c r="LZ77" s="141"/>
      <c r="MA77" s="141"/>
      <c r="MB77" s="141"/>
      <c r="MC77" s="141"/>
      <c r="MD77" s="141"/>
      <c r="ME77" s="141"/>
      <c r="MF77" s="141"/>
      <c r="MG77" s="141"/>
      <c r="MH77" s="141"/>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1"/>
      <c r="SD77" s="141"/>
      <c r="SE77" s="141"/>
      <c r="SF77" s="141"/>
      <c r="SG77" s="141"/>
      <c r="SH77" s="141"/>
      <c r="SI77" s="141"/>
      <c r="SJ77" s="141"/>
      <c r="SK77" s="141"/>
      <c r="SL77" s="141"/>
      <c r="SM77" s="141"/>
      <c r="SN77" s="141"/>
      <c r="SO77" s="141"/>
      <c r="SP77" s="141"/>
      <c r="SQ77" s="141"/>
      <c r="SR77" s="141"/>
      <c r="SS77" s="141"/>
      <c r="ST77" s="141"/>
      <c r="SU77" s="141"/>
      <c r="SV77" s="141"/>
      <c r="SW77" s="141"/>
      <c r="SX77" s="141"/>
      <c r="SY77" s="141"/>
      <c r="SZ77" s="141"/>
      <c r="TA77" s="141"/>
      <c r="TB77" s="141"/>
      <c r="TC77" s="141"/>
      <c r="TD77" s="141"/>
      <c r="TE77" s="141"/>
      <c r="TF77" s="141"/>
      <c r="TG77" s="141"/>
      <c r="TH77" s="141"/>
      <c r="TI77" s="141"/>
      <c r="TJ77" s="141"/>
      <c r="TK77" s="141"/>
      <c r="TL77" s="141"/>
      <c r="TM77" s="141"/>
      <c r="TN77" s="141"/>
      <c r="TO77" s="141"/>
      <c r="TP77" s="141"/>
      <c r="TQ77" s="141"/>
      <c r="TR77" s="141"/>
      <c r="TS77" s="141"/>
      <c r="TT77" s="141"/>
      <c r="TU77" s="141"/>
      <c r="TV77" s="141"/>
      <c r="TW77" s="141"/>
      <c r="TX77" s="141"/>
      <c r="TY77" s="141"/>
      <c r="TZ77" s="141"/>
      <c r="UA77" s="141"/>
      <c r="UB77" s="141"/>
      <c r="UC77" s="141"/>
      <c r="UD77" s="141"/>
      <c r="UE77" s="141"/>
      <c r="UF77" s="141"/>
      <c r="UG77" s="141"/>
      <c r="UH77" s="141"/>
      <c r="UI77" s="141"/>
      <c r="UJ77" s="141"/>
      <c r="UK77" s="141"/>
      <c r="UL77" s="141"/>
      <c r="UM77" s="141"/>
      <c r="UN77" s="141"/>
      <c r="UO77" s="141"/>
      <c r="UP77" s="141"/>
      <c r="UQ77" s="141"/>
      <c r="UR77" s="141"/>
      <c r="US77" s="141"/>
      <c r="UT77" s="141"/>
      <c r="UU77" s="141"/>
      <c r="UV77" s="141"/>
      <c r="UW77" s="141"/>
      <c r="UX77" s="141"/>
      <c r="UY77" s="141"/>
      <c r="UZ77" s="141"/>
      <c r="VA77" s="141"/>
      <c r="VB77" s="141"/>
      <c r="VC77" s="141"/>
      <c r="VD77" s="141"/>
      <c r="VE77" s="141"/>
      <c r="VF77" s="141"/>
      <c r="VG77" s="141"/>
      <c r="VH77" s="141"/>
      <c r="VI77" s="141"/>
      <c r="VJ77" s="141"/>
      <c r="VK77" s="141"/>
      <c r="VL77" s="141"/>
      <c r="VM77" s="141"/>
      <c r="VN77" s="141"/>
      <c r="VO77" s="141"/>
      <c r="VP77" s="141"/>
      <c r="VQ77" s="141"/>
      <c r="VR77" s="141"/>
      <c r="VS77" s="141"/>
      <c r="VT77" s="141"/>
      <c r="VU77" s="141"/>
      <c r="VV77" s="141"/>
      <c r="VW77" s="141"/>
      <c r="VX77" s="141"/>
      <c r="VY77" s="141"/>
      <c r="VZ77" s="141"/>
      <c r="WA77" s="141"/>
      <c r="WB77" s="141"/>
      <c r="WC77" s="141"/>
      <c r="WD77" s="141"/>
      <c r="WE77" s="141"/>
      <c r="WF77" s="141"/>
      <c r="WG77" s="141"/>
      <c r="WH77" s="141"/>
      <c r="WI77" s="141"/>
      <c r="WJ77" s="141"/>
      <c r="WK77" s="141"/>
      <c r="WL77" s="141"/>
      <c r="WM77" s="141"/>
      <c r="WN77" s="141"/>
      <c r="WO77" s="141"/>
      <c r="WP77" s="141"/>
      <c r="WQ77" s="141"/>
      <c r="WR77" s="141"/>
      <c r="WS77" s="141"/>
      <c r="WT77" s="141"/>
      <c r="WU77" s="141"/>
      <c r="WV77" s="141"/>
      <c r="WW77" s="141"/>
      <c r="WX77" s="141"/>
      <c r="WY77" s="141"/>
      <c r="WZ77" s="141"/>
      <c r="XA77" s="141"/>
      <c r="XB77" s="141"/>
      <c r="XC77" s="141"/>
      <c r="XD77" s="141"/>
      <c r="XE77" s="141"/>
      <c r="XF77" s="141"/>
      <c r="XG77" s="141"/>
      <c r="XH77" s="141"/>
      <c r="XI77" s="141"/>
      <c r="XJ77" s="141"/>
      <c r="XK77" s="141"/>
      <c r="XL77" s="141"/>
      <c r="XM77" s="141"/>
      <c r="XN77" s="141"/>
      <c r="XO77" s="141"/>
      <c r="XP77" s="141"/>
      <c r="XQ77" s="141"/>
      <c r="XR77" s="141"/>
      <c r="XS77" s="141"/>
      <c r="XT77" s="141"/>
      <c r="XU77" s="141"/>
      <c r="XV77" s="141"/>
      <c r="XW77" s="141"/>
      <c r="XX77" s="141"/>
      <c r="XY77" s="141"/>
      <c r="XZ77" s="141"/>
      <c r="YA77" s="141"/>
      <c r="YB77" s="141"/>
      <c r="YC77" s="141"/>
      <c r="YD77" s="141"/>
      <c r="YE77" s="141"/>
      <c r="YF77" s="141"/>
      <c r="YG77" s="141"/>
      <c r="YH77" s="141"/>
      <c r="YI77" s="141"/>
      <c r="YJ77" s="141"/>
      <c r="YK77" s="141"/>
      <c r="YL77" s="141"/>
      <c r="YM77" s="141"/>
      <c r="YN77" s="141"/>
      <c r="YO77" s="141"/>
      <c r="YP77" s="141"/>
      <c r="YQ77" s="141"/>
      <c r="YR77" s="141"/>
      <c r="YS77" s="141"/>
      <c r="YT77" s="141"/>
      <c r="YU77" s="141"/>
      <c r="YV77" s="141"/>
      <c r="YW77" s="141"/>
      <c r="YX77" s="141"/>
      <c r="YY77" s="141"/>
      <c r="YZ77" s="141"/>
      <c r="ZA77" s="141"/>
      <c r="ZB77" s="141"/>
      <c r="ZC77" s="141"/>
      <c r="ZD77" s="141"/>
      <c r="ZE77" s="141"/>
      <c r="ZF77" s="141"/>
      <c r="ZG77" s="141"/>
      <c r="ZH77" s="141"/>
      <c r="ZI77" s="141"/>
      <c r="ZJ77" s="141"/>
      <c r="ZK77" s="141"/>
      <c r="ZL77" s="141"/>
      <c r="ZM77" s="141"/>
      <c r="ZN77" s="141"/>
      <c r="ZO77" s="141"/>
      <c r="ZP77" s="141"/>
      <c r="ZQ77" s="141"/>
      <c r="ZR77" s="141"/>
      <c r="ZS77" s="141"/>
      <c r="ZT77" s="141"/>
      <c r="ZU77" s="141"/>
      <c r="ZV77" s="141"/>
      <c r="ZW77" s="141"/>
      <c r="ZX77" s="141"/>
      <c r="ZY77" s="141"/>
      <c r="ZZ77" s="141"/>
      <c r="AAA77" s="141"/>
      <c r="AAB77" s="141"/>
      <c r="AAC77" s="141"/>
      <c r="AAD77" s="141"/>
      <c r="AAE77" s="141"/>
      <c r="AAF77" s="141"/>
      <c r="AAG77" s="141"/>
      <c r="AAH77" s="141"/>
      <c r="AAI77" s="141"/>
      <c r="AAJ77" s="141"/>
      <c r="AAK77" s="141"/>
      <c r="AAL77" s="141"/>
      <c r="AAM77" s="141"/>
      <c r="AAN77" s="141"/>
      <c r="AAO77" s="141"/>
      <c r="AAP77" s="141"/>
      <c r="AAQ77" s="141"/>
      <c r="AAR77" s="141"/>
      <c r="AAS77" s="141"/>
      <c r="AAT77" s="141"/>
      <c r="AAU77" s="141"/>
      <c r="AAV77" s="141"/>
      <c r="AAW77" s="141"/>
      <c r="AAX77" s="141"/>
      <c r="AAY77" s="141"/>
      <c r="AAZ77" s="141"/>
      <c r="ABA77" s="141"/>
      <c r="ABB77" s="141"/>
      <c r="ABC77" s="141"/>
      <c r="ABD77" s="141"/>
      <c r="ABE77" s="141"/>
      <c r="ABF77" s="141"/>
      <c r="ABG77" s="141"/>
      <c r="ABH77" s="141"/>
      <c r="ABI77" s="141"/>
      <c r="ABJ77" s="141"/>
      <c r="ABK77" s="141"/>
      <c r="ABL77" s="141"/>
      <c r="ABM77" s="141"/>
      <c r="ABN77" s="141"/>
      <c r="ABO77" s="141"/>
      <c r="ABP77" s="141"/>
      <c r="ABQ77" s="141"/>
      <c r="ABR77" s="141"/>
      <c r="ABS77" s="141"/>
      <c r="ABT77" s="141"/>
      <c r="ABU77" s="141"/>
      <c r="ABV77" s="141"/>
      <c r="ABW77" s="141"/>
      <c r="ABX77" s="141"/>
      <c r="ABY77" s="141"/>
      <c r="ABZ77" s="141"/>
      <c r="ACA77" s="141"/>
      <c r="ACB77" s="141"/>
      <c r="ACC77" s="141"/>
      <c r="ACD77" s="141"/>
      <c r="ACE77" s="141"/>
      <c r="ACF77" s="141"/>
      <c r="ACG77" s="141"/>
      <c r="ACH77" s="141"/>
      <c r="ACI77" s="141"/>
      <c r="ACJ77" s="141"/>
      <c r="ACK77" s="141"/>
      <c r="ACL77" s="141"/>
      <c r="ACM77" s="141"/>
      <c r="ACN77" s="141"/>
      <c r="ACO77" s="141"/>
      <c r="ACP77" s="141"/>
      <c r="ACQ77" s="141"/>
      <c r="ACR77" s="141"/>
      <c r="ACS77" s="141"/>
      <c r="ACT77" s="141"/>
      <c r="ACU77" s="141"/>
      <c r="ACV77" s="141"/>
      <c r="ACW77" s="141"/>
      <c r="ACX77" s="141"/>
      <c r="ACY77" s="141"/>
      <c r="ACZ77" s="141"/>
      <c r="ADA77" s="141"/>
      <c r="ADB77" s="141"/>
      <c r="ADC77" s="141"/>
      <c r="ADD77" s="141"/>
      <c r="ADE77" s="141"/>
      <c r="ADF77" s="141"/>
      <c r="ADG77" s="141"/>
      <c r="ADH77" s="141"/>
      <c r="ADI77" s="141"/>
      <c r="ADJ77" s="141"/>
      <c r="ADK77" s="141"/>
      <c r="ADL77" s="141"/>
      <c r="ADM77" s="141"/>
      <c r="ADN77" s="141"/>
      <c r="ADO77" s="141"/>
      <c r="ADP77" s="141"/>
      <c r="ADQ77" s="141"/>
      <c r="ADR77" s="141"/>
      <c r="ADS77" s="141"/>
      <c r="ADT77" s="141"/>
      <c r="ADU77" s="141"/>
      <c r="ADV77" s="141"/>
      <c r="ADW77" s="141"/>
      <c r="ADX77" s="141"/>
      <c r="ADY77" s="141"/>
      <c r="ADZ77" s="141"/>
      <c r="AEA77" s="141"/>
      <c r="AEB77" s="141"/>
      <c r="AEC77" s="141"/>
      <c r="AED77" s="141"/>
      <c r="AEE77" s="141"/>
      <c r="AEF77" s="141"/>
      <c r="AEG77" s="141"/>
      <c r="AEH77" s="141"/>
      <c r="AEI77" s="141"/>
      <c r="AEJ77" s="141"/>
      <c r="AEK77" s="141"/>
      <c r="AEL77" s="141"/>
      <c r="AEM77" s="141"/>
      <c r="AEN77" s="141"/>
      <c r="AEO77" s="141"/>
      <c r="AEP77" s="141"/>
      <c r="AEQ77" s="141"/>
      <c r="AER77" s="141"/>
      <c r="AES77" s="141"/>
      <c r="AET77" s="141"/>
      <c r="AEU77" s="141"/>
      <c r="AEV77" s="141"/>
      <c r="AEW77" s="141"/>
      <c r="AEX77" s="141"/>
      <c r="AEY77" s="141"/>
      <c r="AEZ77" s="141"/>
      <c r="AFA77" s="141"/>
      <c r="AFB77" s="141"/>
      <c r="AFC77" s="141"/>
      <c r="AFD77" s="141"/>
      <c r="AFE77" s="141"/>
      <c r="AFF77" s="141"/>
      <c r="AFG77" s="141"/>
      <c r="AFH77" s="141"/>
      <c r="AFI77" s="141"/>
      <c r="AFJ77" s="141"/>
      <c r="AFK77" s="141"/>
      <c r="AFL77" s="141"/>
      <c r="AFM77" s="141"/>
      <c r="AFN77" s="141"/>
      <c r="AFO77" s="141"/>
      <c r="AFP77" s="141"/>
      <c r="AFQ77" s="141"/>
      <c r="AFR77" s="141"/>
      <c r="AFS77" s="141"/>
      <c r="AFT77" s="141"/>
      <c r="AFU77" s="141"/>
      <c r="AFV77" s="141"/>
      <c r="AFW77" s="141"/>
      <c r="AFX77" s="141"/>
      <c r="AFY77" s="141"/>
      <c r="AFZ77" s="141"/>
      <c r="AGA77" s="141"/>
      <c r="AGB77" s="141"/>
      <c r="AGC77" s="141"/>
      <c r="AGD77" s="141"/>
      <c r="AGE77" s="141"/>
      <c r="AGF77" s="141"/>
      <c r="AGG77" s="141"/>
      <c r="AGH77" s="141"/>
      <c r="AGI77" s="141"/>
      <c r="AGJ77" s="141"/>
      <c r="AGK77" s="141"/>
      <c r="AGL77" s="141"/>
      <c r="AGM77" s="141"/>
      <c r="AGN77" s="141"/>
      <c r="AGO77" s="141"/>
      <c r="AGP77" s="141"/>
      <c r="AGQ77" s="141"/>
      <c r="AGR77" s="141"/>
      <c r="AGS77" s="141"/>
      <c r="AGT77" s="141"/>
      <c r="AGU77" s="141"/>
      <c r="AGV77" s="141"/>
      <c r="AGW77" s="141"/>
      <c r="AGX77" s="141"/>
      <c r="AGY77" s="141"/>
      <c r="AGZ77" s="141"/>
      <c r="AHA77" s="141"/>
      <c r="AHB77" s="141"/>
      <c r="AHC77" s="141"/>
      <c r="AHD77" s="141"/>
      <c r="AHE77" s="141"/>
      <c r="AHF77" s="141"/>
      <c r="AHG77" s="141"/>
      <c r="AHH77" s="141"/>
      <c r="AHI77" s="141"/>
      <c r="AHJ77" s="141"/>
      <c r="AHK77" s="141"/>
      <c r="AHL77" s="141"/>
      <c r="AHM77" s="141"/>
      <c r="AHN77" s="141"/>
      <c r="AHO77" s="141"/>
      <c r="AHP77" s="141"/>
      <c r="AHQ77" s="141"/>
      <c r="AHR77" s="141"/>
      <c r="AHS77" s="141"/>
      <c r="AHT77" s="141"/>
      <c r="AHU77" s="141"/>
      <c r="AHV77" s="141"/>
      <c r="AHW77" s="141"/>
      <c r="AHX77" s="141"/>
      <c r="AHY77" s="141"/>
      <c r="AHZ77" s="141"/>
      <c r="AIA77" s="141"/>
      <c r="AIB77" s="141"/>
      <c r="AIC77" s="141"/>
      <c r="AID77" s="141"/>
      <c r="AIE77" s="141"/>
      <c r="AIF77" s="141"/>
      <c r="AIG77" s="141"/>
      <c r="AIH77" s="141"/>
      <c r="AII77" s="141"/>
      <c r="AIJ77" s="141"/>
      <c r="AIK77" s="141"/>
      <c r="AIL77" s="141"/>
      <c r="AIM77" s="141"/>
      <c r="AIN77" s="141"/>
      <c r="AIO77" s="141"/>
      <c r="AIP77" s="141"/>
      <c r="AIQ77" s="141"/>
      <c r="AIR77" s="141"/>
      <c r="AIS77" s="141"/>
      <c r="AIT77" s="141"/>
      <c r="AIU77" s="141"/>
      <c r="AIV77" s="141"/>
      <c r="AIW77" s="141"/>
      <c r="AIX77" s="141"/>
      <c r="AIY77" s="141"/>
      <c r="AIZ77" s="141"/>
      <c r="AJA77" s="141"/>
      <c r="AJB77" s="141"/>
      <c r="AJC77" s="141"/>
      <c r="AJD77" s="141"/>
      <c r="AJE77" s="141"/>
      <c r="AJF77" s="141"/>
      <c r="AJG77" s="141"/>
      <c r="AJH77" s="141"/>
      <c r="AJI77" s="141"/>
      <c r="AJJ77" s="141"/>
      <c r="AJK77" s="141"/>
      <c r="AJL77" s="141"/>
      <c r="AJM77" s="141"/>
      <c r="AJN77" s="141"/>
      <c r="AJO77" s="141"/>
      <c r="AJP77" s="141"/>
      <c r="AJQ77" s="141"/>
      <c r="AJR77" s="141"/>
      <c r="AJS77" s="141"/>
      <c r="AJT77" s="141"/>
      <c r="AJU77" s="141"/>
      <c r="AJV77" s="141"/>
      <c r="AJW77" s="141"/>
      <c r="AJX77" s="141"/>
      <c r="AJY77" s="141"/>
      <c r="AJZ77" s="141"/>
      <c r="AKA77" s="141"/>
      <c r="AKB77" s="141"/>
      <c r="AKC77" s="141"/>
      <c r="AKD77" s="141"/>
      <c r="AKE77" s="141"/>
      <c r="AKF77" s="141"/>
      <c r="AKG77" s="141"/>
      <c r="AKH77" s="141"/>
      <c r="AKI77" s="141"/>
      <c r="AKJ77" s="141"/>
      <c r="AKK77" s="141"/>
      <c r="AKL77" s="141"/>
      <c r="AKM77" s="141"/>
      <c r="AKN77" s="141"/>
      <c r="AKO77" s="141"/>
      <c r="AKP77" s="141"/>
      <c r="AKQ77" s="141"/>
      <c r="AKR77" s="141"/>
      <c r="AKS77" s="141"/>
      <c r="AKT77" s="141"/>
      <c r="AKU77" s="141"/>
      <c r="AKV77" s="141"/>
      <c r="AKW77" s="141"/>
      <c r="AKX77" s="141"/>
      <c r="AKY77" s="141"/>
      <c r="AKZ77" s="141"/>
      <c r="ALA77" s="141"/>
      <c r="ALB77" s="141"/>
      <c r="ALC77" s="141"/>
      <c r="ALD77" s="141"/>
      <c r="ALE77" s="141"/>
      <c r="ALF77" s="141"/>
      <c r="ALG77" s="141"/>
      <c r="ALH77" s="141"/>
      <c r="ALI77" s="141"/>
      <c r="ALJ77" s="141"/>
      <c r="ALK77" s="141"/>
      <c r="ALL77" s="141"/>
      <c r="ALM77" s="141"/>
      <c r="ALN77" s="141"/>
      <c r="ALO77" s="141"/>
      <c r="ALP77" s="141"/>
      <c r="ALQ77" s="141"/>
      <c r="ALR77" s="141"/>
      <c r="ALS77" s="141"/>
      <c r="ALT77" s="141"/>
      <c r="ALU77" s="141"/>
      <c r="ALV77" s="141"/>
      <c r="ALW77" s="141"/>
      <c r="ALX77" s="141"/>
      <c r="ALY77" s="141"/>
      <c r="ALZ77" s="141"/>
      <c r="AMA77" s="141"/>
      <c r="AMB77" s="141"/>
      <c r="AMC77" s="141"/>
      <c r="AMD77" s="141"/>
      <c r="AME77" s="141"/>
      <c r="AMF77" s="141"/>
      <c r="AMG77" s="141"/>
      <c r="AMH77" s="141"/>
      <c r="AMI77" s="141"/>
      <c r="AMJ77" s="141"/>
      <c r="AMK77" s="141"/>
      <c r="AML77" s="141"/>
    </row>
    <row r="78" spans="1:1026" s="142" customFormat="1" ht="16.5" customHeight="1">
      <c r="A78" s="141"/>
      <c r="B78" s="218" t="s">
        <v>14</v>
      </c>
      <c r="C78" s="425" t="s">
        <v>52</v>
      </c>
      <c r="D78" s="437"/>
      <c r="E78" s="437"/>
      <c r="F78" s="437"/>
      <c r="G78" s="350"/>
      <c r="H78" s="127">
        <v>0</v>
      </c>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1"/>
      <c r="FF78" s="141"/>
      <c r="FG78" s="141"/>
      <c r="FH78" s="141"/>
      <c r="FI78" s="141"/>
      <c r="FJ78" s="141"/>
      <c r="FK78" s="141"/>
      <c r="FL78" s="141"/>
      <c r="FM78" s="141"/>
      <c r="FN78" s="141"/>
      <c r="FO78" s="141"/>
      <c r="FP78" s="141"/>
      <c r="FQ78" s="141"/>
      <c r="FR78" s="141"/>
      <c r="FS78" s="141"/>
      <c r="FT78" s="141"/>
      <c r="FU78" s="141"/>
      <c r="FV78" s="141"/>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1"/>
      <c r="LR78" s="141"/>
      <c r="LS78" s="141"/>
      <c r="LT78" s="141"/>
      <c r="LU78" s="141"/>
      <c r="LV78" s="141"/>
      <c r="LW78" s="141"/>
      <c r="LX78" s="141"/>
      <c r="LY78" s="141"/>
      <c r="LZ78" s="141"/>
      <c r="MA78" s="141"/>
      <c r="MB78" s="141"/>
      <c r="MC78" s="141"/>
      <c r="MD78" s="141"/>
      <c r="ME78" s="141"/>
      <c r="MF78" s="141"/>
      <c r="MG78" s="141"/>
      <c r="MH78" s="141"/>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1"/>
      <c r="SD78" s="141"/>
      <c r="SE78" s="141"/>
      <c r="SF78" s="141"/>
      <c r="SG78" s="141"/>
      <c r="SH78" s="141"/>
      <c r="SI78" s="141"/>
      <c r="SJ78" s="141"/>
      <c r="SK78" s="141"/>
      <c r="SL78" s="141"/>
      <c r="SM78" s="141"/>
      <c r="SN78" s="141"/>
      <c r="SO78" s="141"/>
      <c r="SP78" s="141"/>
      <c r="SQ78" s="141"/>
      <c r="SR78" s="141"/>
      <c r="SS78" s="141"/>
      <c r="ST78" s="141"/>
      <c r="SU78" s="141"/>
      <c r="SV78" s="141"/>
      <c r="SW78" s="141"/>
      <c r="SX78" s="141"/>
      <c r="SY78" s="141"/>
      <c r="SZ78" s="141"/>
      <c r="TA78" s="141"/>
      <c r="TB78" s="141"/>
      <c r="TC78" s="141"/>
      <c r="TD78" s="141"/>
      <c r="TE78" s="141"/>
      <c r="TF78" s="141"/>
      <c r="TG78" s="141"/>
      <c r="TH78" s="141"/>
      <c r="TI78" s="141"/>
      <c r="TJ78" s="141"/>
      <c r="TK78" s="141"/>
      <c r="TL78" s="141"/>
      <c r="TM78" s="141"/>
      <c r="TN78" s="141"/>
      <c r="TO78" s="141"/>
      <c r="TP78" s="141"/>
      <c r="TQ78" s="141"/>
      <c r="TR78" s="141"/>
      <c r="TS78" s="141"/>
      <c r="TT78" s="141"/>
      <c r="TU78" s="141"/>
      <c r="TV78" s="141"/>
      <c r="TW78" s="141"/>
      <c r="TX78" s="141"/>
      <c r="TY78" s="141"/>
      <c r="TZ78" s="141"/>
      <c r="UA78" s="141"/>
      <c r="UB78" s="141"/>
      <c r="UC78" s="141"/>
      <c r="UD78" s="141"/>
      <c r="UE78" s="141"/>
      <c r="UF78" s="141"/>
      <c r="UG78" s="141"/>
      <c r="UH78" s="141"/>
      <c r="UI78" s="141"/>
      <c r="UJ78" s="141"/>
      <c r="UK78" s="141"/>
      <c r="UL78" s="141"/>
      <c r="UM78" s="141"/>
      <c r="UN78" s="141"/>
      <c r="UO78" s="141"/>
      <c r="UP78" s="141"/>
      <c r="UQ78" s="141"/>
      <c r="UR78" s="141"/>
      <c r="US78" s="141"/>
      <c r="UT78" s="141"/>
      <c r="UU78" s="141"/>
      <c r="UV78" s="141"/>
      <c r="UW78" s="141"/>
      <c r="UX78" s="141"/>
      <c r="UY78" s="141"/>
      <c r="UZ78" s="141"/>
      <c r="VA78" s="141"/>
      <c r="VB78" s="141"/>
      <c r="VC78" s="141"/>
      <c r="VD78" s="141"/>
      <c r="VE78" s="141"/>
      <c r="VF78" s="141"/>
      <c r="VG78" s="141"/>
      <c r="VH78" s="141"/>
      <c r="VI78" s="141"/>
      <c r="VJ78" s="141"/>
      <c r="VK78" s="141"/>
      <c r="VL78" s="141"/>
      <c r="VM78" s="141"/>
      <c r="VN78" s="141"/>
      <c r="VO78" s="141"/>
      <c r="VP78" s="141"/>
      <c r="VQ78" s="141"/>
      <c r="VR78" s="141"/>
      <c r="VS78" s="141"/>
      <c r="VT78" s="141"/>
      <c r="VU78" s="141"/>
      <c r="VV78" s="141"/>
      <c r="VW78" s="141"/>
      <c r="VX78" s="141"/>
      <c r="VY78" s="141"/>
      <c r="VZ78" s="141"/>
      <c r="WA78" s="141"/>
      <c r="WB78" s="141"/>
      <c r="WC78" s="141"/>
      <c r="WD78" s="141"/>
      <c r="WE78" s="141"/>
      <c r="WF78" s="141"/>
      <c r="WG78" s="141"/>
      <c r="WH78" s="141"/>
      <c r="WI78" s="141"/>
      <c r="WJ78" s="141"/>
      <c r="WK78" s="141"/>
      <c r="WL78" s="141"/>
      <c r="WM78" s="141"/>
      <c r="WN78" s="141"/>
      <c r="WO78" s="141"/>
      <c r="WP78" s="141"/>
      <c r="WQ78" s="141"/>
      <c r="WR78" s="141"/>
      <c r="WS78" s="141"/>
      <c r="WT78" s="141"/>
      <c r="WU78" s="141"/>
      <c r="WV78" s="141"/>
      <c r="WW78" s="141"/>
      <c r="WX78" s="141"/>
      <c r="WY78" s="141"/>
      <c r="WZ78" s="141"/>
      <c r="XA78" s="141"/>
      <c r="XB78" s="141"/>
      <c r="XC78" s="141"/>
      <c r="XD78" s="141"/>
      <c r="XE78" s="141"/>
      <c r="XF78" s="141"/>
      <c r="XG78" s="141"/>
      <c r="XH78" s="141"/>
      <c r="XI78" s="141"/>
      <c r="XJ78" s="141"/>
      <c r="XK78" s="141"/>
      <c r="XL78" s="141"/>
      <c r="XM78" s="141"/>
      <c r="XN78" s="141"/>
      <c r="XO78" s="141"/>
      <c r="XP78" s="141"/>
      <c r="XQ78" s="141"/>
      <c r="XR78" s="141"/>
      <c r="XS78" s="141"/>
      <c r="XT78" s="141"/>
      <c r="XU78" s="141"/>
      <c r="XV78" s="141"/>
      <c r="XW78" s="141"/>
      <c r="XX78" s="141"/>
      <c r="XY78" s="141"/>
      <c r="XZ78" s="141"/>
      <c r="YA78" s="141"/>
      <c r="YB78" s="141"/>
      <c r="YC78" s="141"/>
      <c r="YD78" s="141"/>
      <c r="YE78" s="141"/>
      <c r="YF78" s="141"/>
      <c r="YG78" s="141"/>
      <c r="YH78" s="141"/>
      <c r="YI78" s="141"/>
      <c r="YJ78" s="141"/>
      <c r="YK78" s="141"/>
      <c r="YL78" s="141"/>
      <c r="YM78" s="141"/>
      <c r="YN78" s="141"/>
      <c r="YO78" s="141"/>
      <c r="YP78" s="141"/>
      <c r="YQ78" s="141"/>
      <c r="YR78" s="141"/>
      <c r="YS78" s="141"/>
      <c r="YT78" s="141"/>
      <c r="YU78" s="141"/>
      <c r="YV78" s="141"/>
      <c r="YW78" s="141"/>
      <c r="YX78" s="141"/>
      <c r="YY78" s="141"/>
      <c r="YZ78" s="141"/>
      <c r="ZA78" s="141"/>
      <c r="ZB78" s="141"/>
      <c r="ZC78" s="141"/>
      <c r="ZD78" s="141"/>
      <c r="ZE78" s="141"/>
      <c r="ZF78" s="141"/>
      <c r="ZG78" s="141"/>
      <c r="ZH78" s="141"/>
      <c r="ZI78" s="141"/>
      <c r="ZJ78" s="141"/>
      <c r="ZK78" s="141"/>
      <c r="ZL78" s="141"/>
      <c r="ZM78" s="141"/>
      <c r="ZN78" s="141"/>
      <c r="ZO78" s="141"/>
      <c r="ZP78" s="141"/>
      <c r="ZQ78" s="141"/>
      <c r="ZR78" s="141"/>
      <c r="ZS78" s="141"/>
      <c r="ZT78" s="141"/>
      <c r="ZU78" s="141"/>
      <c r="ZV78" s="141"/>
      <c r="ZW78" s="141"/>
      <c r="ZX78" s="141"/>
      <c r="ZY78" s="141"/>
      <c r="ZZ78" s="141"/>
      <c r="AAA78" s="141"/>
      <c r="AAB78" s="141"/>
      <c r="AAC78" s="141"/>
      <c r="AAD78" s="141"/>
      <c r="AAE78" s="141"/>
      <c r="AAF78" s="141"/>
      <c r="AAG78" s="141"/>
      <c r="AAH78" s="141"/>
      <c r="AAI78" s="141"/>
      <c r="AAJ78" s="141"/>
      <c r="AAK78" s="141"/>
      <c r="AAL78" s="141"/>
      <c r="AAM78" s="141"/>
      <c r="AAN78" s="141"/>
      <c r="AAO78" s="141"/>
      <c r="AAP78" s="141"/>
      <c r="AAQ78" s="141"/>
      <c r="AAR78" s="141"/>
      <c r="AAS78" s="141"/>
      <c r="AAT78" s="141"/>
      <c r="AAU78" s="141"/>
      <c r="AAV78" s="141"/>
      <c r="AAW78" s="141"/>
      <c r="AAX78" s="141"/>
      <c r="AAY78" s="141"/>
      <c r="AAZ78" s="141"/>
      <c r="ABA78" s="141"/>
      <c r="ABB78" s="141"/>
      <c r="ABC78" s="141"/>
      <c r="ABD78" s="141"/>
      <c r="ABE78" s="141"/>
      <c r="ABF78" s="141"/>
      <c r="ABG78" s="141"/>
      <c r="ABH78" s="141"/>
      <c r="ABI78" s="141"/>
      <c r="ABJ78" s="141"/>
      <c r="ABK78" s="141"/>
      <c r="ABL78" s="141"/>
      <c r="ABM78" s="141"/>
      <c r="ABN78" s="141"/>
      <c r="ABO78" s="141"/>
      <c r="ABP78" s="141"/>
      <c r="ABQ78" s="141"/>
      <c r="ABR78" s="141"/>
      <c r="ABS78" s="141"/>
      <c r="ABT78" s="141"/>
      <c r="ABU78" s="141"/>
      <c r="ABV78" s="141"/>
      <c r="ABW78" s="141"/>
      <c r="ABX78" s="141"/>
      <c r="ABY78" s="141"/>
      <c r="ABZ78" s="141"/>
      <c r="ACA78" s="141"/>
      <c r="ACB78" s="141"/>
      <c r="ACC78" s="141"/>
      <c r="ACD78" s="141"/>
      <c r="ACE78" s="141"/>
      <c r="ACF78" s="141"/>
      <c r="ACG78" s="141"/>
      <c r="ACH78" s="141"/>
      <c r="ACI78" s="141"/>
      <c r="ACJ78" s="141"/>
      <c r="ACK78" s="141"/>
      <c r="ACL78" s="141"/>
      <c r="ACM78" s="141"/>
      <c r="ACN78" s="141"/>
      <c r="ACO78" s="141"/>
      <c r="ACP78" s="141"/>
      <c r="ACQ78" s="141"/>
      <c r="ACR78" s="141"/>
      <c r="ACS78" s="141"/>
      <c r="ACT78" s="141"/>
      <c r="ACU78" s="141"/>
      <c r="ACV78" s="141"/>
      <c r="ACW78" s="141"/>
      <c r="ACX78" s="141"/>
      <c r="ACY78" s="141"/>
      <c r="ACZ78" s="141"/>
      <c r="ADA78" s="141"/>
      <c r="ADB78" s="141"/>
      <c r="ADC78" s="141"/>
      <c r="ADD78" s="141"/>
      <c r="ADE78" s="141"/>
      <c r="ADF78" s="141"/>
      <c r="ADG78" s="141"/>
      <c r="ADH78" s="141"/>
      <c r="ADI78" s="141"/>
      <c r="ADJ78" s="141"/>
      <c r="ADK78" s="141"/>
      <c r="ADL78" s="141"/>
      <c r="ADM78" s="141"/>
      <c r="ADN78" s="141"/>
      <c r="ADO78" s="141"/>
      <c r="ADP78" s="141"/>
      <c r="ADQ78" s="141"/>
      <c r="ADR78" s="141"/>
      <c r="ADS78" s="141"/>
      <c r="ADT78" s="141"/>
      <c r="ADU78" s="141"/>
      <c r="ADV78" s="141"/>
      <c r="ADW78" s="141"/>
      <c r="ADX78" s="141"/>
      <c r="ADY78" s="141"/>
      <c r="ADZ78" s="141"/>
      <c r="AEA78" s="141"/>
      <c r="AEB78" s="141"/>
      <c r="AEC78" s="141"/>
      <c r="AED78" s="141"/>
      <c r="AEE78" s="141"/>
      <c r="AEF78" s="141"/>
      <c r="AEG78" s="141"/>
      <c r="AEH78" s="141"/>
      <c r="AEI78" s="141"/>
      <c r="AEJ78" s="141"/>
      <c r="AEK78" s="141"/>
      <c r="AEL78" s="141"/>
      <c r="AEM78" s="141"/>
      <c r="AEN78" s="141"/>
      <c r="AEO78" s="141"/>
      <c r="AEP78" s="141"/>
      <c r="AEQ78" s="141"/>
      <c r="AER78" s="141"/>
      <c r="AES78" s="141"/>
      <c r="AET78" s="141"/>
      <c r="AEU78" s="141"/>
      <c r="AEV78" s="141"/>
      <c r="AEW78" s="141"/>
      <c r="AEX78" s="141"/>
      <c r="AEY78" s="141"/>
      <c r="AEZ78" s="141"/>
      <c r="AFA78" s="141"/>
      <c r="AFB78" s="141"/>
      <c r="AFC78" s="141"/>
      <c r="AFD78" s="141"/>
      <c r="AFE78" s="141"/>
      <c r="AFF78" s="141"/>
      <c r="AFG78" s="141"/>
      <c r="AFH78" s="141"/>
      <c r="AFI78" s="141"/>
      <c r="AFJ78" s="141"/>
      <c r="AFK78" s="141"/>
      <c r="AFL78" s="141"/>
      <c r="AFM78" s="141"/>
      <c r="AFN78" s="141"/>
      <c r="AFO78" s="141"/>
      <c r="AFP78" s="141"/>
      <c r="AFQ78" s="141"/>
      <c r="AFR78" s="141"/>
      <c r="AFS78" s="141"/>
      <c r="AFT78" s="141"/>
      <c r="AFU78" s="141"/>
      <c r="AFV78" s="141"/>
      <c r="AFW78" s="141"/>
      <c r="AFX78" s="141"/>
      <c r="AFY78" s="141"/>
      <c r="AFZ78" s="141"/>
      <c r="AGA78" s="141"/>
      <c r="AGB78" s="141"/>
      <c r="AGC78" s="141"/>
      <c r="AGD78" s="141"/>
      <c r="AGE78" s="141"/>
      <c r="AGF78" s="141"/>
      <c r="AGG78" s="141"/>
      <c r="AGH78" s="141"/>
      <c r="AGI78" s="141"/>
      <c r="AGJ78" s="141"/>
      <c r="AGK78" s="141"/>
      <c r="AGL78" s="141"/>
      <c r="AGM78" s="141"/>
      <c r="AGN78" s="141"/>
      <c r="AGO78" s="141"/>
      <c r="AGP78" s="141"/>
      <c r="AGQ78" s="141"/>
      <c r="AGR78" s="141"/>
      <c r="AGS78" s="141"/>
      <c r="AGT78" s="141"/>
      <c r="AGU78" s="141"/>
      <c r="AGV78" s="141"/>
      <c r="AGW78" s="141"/>
      <c r="AGX78" s="141"/>
      <c r="AGY78" s="141"/>
      <c r="AGZ78" s="141"/>
      <c r="AHA78" s="141"/>
      <c r="AHB78" s="141"/>
      <c r="AHC78" s="141"/>
      <c r="AHD78" s="141"/>
      <c r="AHE78" s="141"/>
      <c r="AHF78" s="141"/>
      <c r="AHG78" s="141"/>
      <c r="AHH78" s="141"/>
      <c r="AHI78" s="141"/>
      <c r="AHJ78" s="141"/>
      <c r="AHK78" s="141"/>
      <c r="AHL78" s="141"/>
      <c r="AHM78" s="141"/>
      <c r="AHN78" s="141"/>
      <c r="AHO78" s="141"/>
      <c r="AHP78" s="141"/>
      <c r="AHQ78" s="141"/>
      <c r="AHR78" s="141"/>
      <c r="AHS78" s="141"/>
      <c r="AHT78" s="141"/>
      <c r="AHU78" s="141"/>
      <c r="AHV78" s="141"/>
      <c r="AHW78" s="141"/>
      <c r="AHX78" s="141"/>
      <c r="AHY78" s="141"/>
      <c r="AHZ78" s="141"/>
      <c r="AIA78" s="141"/>
      <c r="AIB78" s="141"/>
      <c r="AIC78" s="141"/>
      <c r="AID78" s="141"/>
      <c r="AIE78" s="141"/>
      <c r="AIF78" s="141"/>
      <c r="AIG78" s="141"/>
      <c r="AIH78" s="141"/>
      <c r="AII78" s="141"/>
      <c r="AIJ78" s="141"/>
      <c r="AIK78" s="141"/>
      <c r="AIL78" s="141"/>
      <c r="AIM78" s="141"/>
      <c r="AIN78" s="141"/>
      <c r="AIO78" s="141"/>
      <c r="AIP78" s="141"/>
      <c r="AIQ78" s="141"/>
      <c r="AIR78" s="141"/>
      <c r="AIS78" s="141"/>
      <c r="AIT78" s="141"/>
      <c r="AIU78" s="141"/>
      <c r="AIV78" s="141"/>
      <c r="AIW78" s="141"/>
      <c r="AIX78" s="141"/>
      <c r="AIY78" s="141"/>
      <c r="AIZ78" s="141"/>
      <c r="AJA78" s="141"/>
      <c r="AJB78" s="141"/>
      <c r="AJC78" s="141"/>
      <c r="AJD78" s="141"/>
      <c r="AJE78" s="141"/>
      <c r="AJF78" s="141"/>
      <c r="AJG78" s="141"/>
      <c r="AJH78" s="141"/>
      <c r="AJI78" s="141"/>
      <c r="AJJ78" s="141"/>
      <c r="AJK78" s="141"/>
      <c r="AJL78" s="141"/>
      <c r="AJM78" s="141"/>
      <c r="AJN78" s="141"/>
      <c r="AJO78" s="141"/>
      <c r="AJP78" s="141"/>
      <c r="AJQ78" s="141"/>
      <c r="AJR78" s="141"/>
      <c r="AJS78" s="141"/>
      <c r="AJT78" s="141"/>
      <c r="AJU78" s="141"/>
      <c r="AJV78" s="141"/>
      <c r="AJW78" s="141"/>
      <c r="AJX78" s="141"/>
      <c r="AJY78" s="141"/>
      <c r="AJZ78" s="141"/>
      <c r="AKA78" s="141"/>
      <c r="AKB78" s="141"/>
      <c r="AKC78" s="141"/>
      <c r="AKD78" s="141"/>
      <c r="AKE78" s="141"/>
      <c r="AKF78" s="141"/>
      <c r="AKG78" s="141"/>
      <c r="AKH78" s="141"/>
      <c r="AKI78" s="141"/>
      <c r="AKJ78" s="141"/>
      <c r="AKK78" s="141"/>
      <c r="AKL78" s="141"/>
      <c r="AKM78" s="141"/>
      <c r="AKN78" s="141"/>
      <c r="AKO78" s="141"/>
      <c r="AKP78" s="141"/>
      <c r="AKQ78" s="141"/>
      <c r="AKR78" s="141"/>
      <c r="AKS78" s="141"/>
      <c r="AKT78" s="141"/>
      <c r="AKU78" s="141"/>
      <c r="AKV78" s="141"/>
      <c r="AKW78" s="141"/>
      <c r="AKX78" s="141"/>
      <c r="AKY78" s="141"/>
      <c r="AKZ78" s="141"/>
      <c r="ALA78" s="141"/>
      <c r="ALB78" s="141"/>
      <c r="ALC78" s="141"/>
      <c r="ALD78" s="141"/>
      <c r="ALE78" s="141"/>
      <c r="ALF78" s="141"/>
      <c r="ALG78" s="141"/>
      <c r="ALH78" s="141"/>
      <c r="ALI78" s="141"/>
      <c r="ALJ78" s="141"/>
      <c r="ALK78" s="141"/>
      <c r="ALL78" s="141"/>
      <c r="ALM78" s="141"/>
      <c r="ALN78" s="141"/>
      <c r="ALO78" s="141"/>
      <c r="ALP78" s="141"/>
      <c r="ALQ78" s="141"/>
      <c r="ALR78" s="141"/>
      <c r="ALS78" s="141"/>
      <c r="ALT78" s="141"/>
      <c r="ALU78" s="141"/>
      <c r="ALV78" s="141"/>
      <c r="ALW78" s="141"/>
      <c r="ALX78" s="141"/>
      <c r="ALY78" s="141"/>
      <c r="ALZ78" s="141"/>
      <c r="AMA78" s="141"/>
      <c r="AMB78" s="141"/>
      <c r="AMC78" s="141"/>
      <c r="AMD78" s="141"/>
      <c r="AME78" s="141"/>
      <c r="AMF78" s="141"/>
      <c r="AMG78" s="141"/>
      <c r="AMH78" s="141"/>
      <c r="AMI78" s="141"/>
      <c r="AMJ78" s="141"/>
      <c r="AMK78" s="141"/>
      <c r="AML78" s="141"/>
    </row>
    <row r="79" spans="1:1026" s="142" customFormat="1" ht="16.5" customHeight="1">
      <c r="A79" s="141"/>
      <c r="B79" s="218" t="s">
        <v>38</v>
      </c>
      <c r="C79" s="425" t="s">
        <v>53</v>
      </c>
      <c r="D79" s="437"/>
      <c r="E79" s="437"/>
      <c r="F79" s="437"/>
      <c r="G79" s="350"/>
      <c r="H79" s="127">
        <v>0</v>
      </c>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c r="AM79" s="141"/>
      <c r="AN79" s="141"/>
      <c r="AO79" s="141"/>
      <c r="AP79" s="141"/>
      <c r="AQ79" s="141"/>
      <c r="AR79" s="141"/>
      <c r="AS79" s="141"/>
      <c r="AT79" s="141"/>
      <c r="AU79" s="141"/>
      <c r="AV79" s="141"/>
      <c r="AW79" s="141"/>
      <c r="AX79" s="141"/>
      <c r="AY79" s="141"/>
      <c r="AZ79" s="141"/>
      <c r="BA79" s="141"/>
      <c r="BB79" s="141"/>
      <c r="BC79" s="141"/>
      <c r="BD79" s="141"/>
      <c r="BE79" s="141"/>
      <c r="BF79" s="141"/>
      <c r="BG79" s="141"/>
      <c r="BH79" s="141"/>
      <c r="BI79" s="141"/>
      <c r="BJ79" s="141"/>
      <c r="BK79" s="141"/>
      <c r="BL79" s="141"/>
      <c r="BM79" s="141"/>
      <c r="BN79" s="141"/>
      <c r="BO79" s="141"/>
      <c r="BP79" s="141"/>
      <c r="BQ79" s="141"/>
      <c r="BR79" s="141"/>
      <c r="BS79" s="141"/>
      <c r="BT79" s="141"/>
      <c r="BU79" s="141"/>
      <c r="BV79" s="141"/>
      <c r="BW79" s="141"/>
      <c r="BX79" s="141"/>
      <c r="BY79" s="141"/>
      <c r="BZ79" s="141"/>
      <c r="CA79" s="141"/>
      <c r="CB79" s="141"/>
      <c r="CC79" s="141"/>
      <c r="CD79" s="141"/>
      <c r="CE79" s="141"/>
      <c r="CF79" s="141"/>
      <c r="CG79" s="141"/>
      <c r="CH79" s="141"/>
      <c r="CI79" s="141"/>
      <c r="CJ79" s="141"/>
      <c r="CK79" s="141"/>
      <c r="CL79" s="141"/>
      <c r="CM79" s="141"/>
      <c r="CN79" s="141"/>
      <c r="CO79" s="141"/>
      <c r="CP79" s="141"/>
      <c r="CQ79" s="141"/>
      <c r="CR79" s="141"/>
      <c r="CS79" s="141"/>
      <c r="CT79" s="141"/>
      <c r="CU79" s="141"/>
      <c r="CV79" s="141"/>
      <c r="CW79" s="141"/>
      <c r="CX79" s="141"/>
      <c r="CY79" s="141"/>
      <c r="CZ79" s="141"/>
      <c r="DA79" s="141"/>
      <c r="DB79" s="141"/>
      <c r="DC79" s="141"/>
      <c r="DD79" s="141"/>
      <c r="DE79" s="141"/>
      <c r="DF79" s="141"/>
      <c r="DG79" s="141"/>
      <c r="DH79" s="141"/>
      <c r="DI79" s="141"/>
      <c r="DJ79" s="141"/>
      <c r="DK79" s="141"/>
      <c r="DL79" s="141"/>
      <c r="DM79" s="141"/>
      <c r="DN79" s="141"/>
      <c r="DO79" s="141"/>
      <c r="DP79" s="141"/>
      <c r="DQ79" s="141"/>
      <c r="DR79" s="141"/>
      <c r="DS79" s="141"/>
      <c r="DT79" s="141"/>
      <c r="DU79" s="141"/>
      <c r="DV79" s="141"/>
      <c r="DW79" s="141"/>
      <c r="DX79" s="141"/>
      <c r="DY79" s="141"/>
      <c r="DZ79" s="141"/>
      <c r="EA79" s="141"/>
      <c r="EB79" s="141"/>
      <c r="EC79" s="141"/>
      <c r="ED79" s="141"/>
      <c r="EE79" s="141"/>
      <c r="EF79" s="141"/>
      <c r="EG79" s="141"/>
      <c r="EH79" s="141"/>
      <c r="EI79" s="141"/>
      <c r="EJ79" s="141"/>
      <c r="EK79" s="141"/>
      <c r="EL79" s="141"/>
      <c r="EM79" s="141"/>
      <c r="EN79" s="141"/>
      <c r="EO79" s="141"/>
      <c r="EP79" s="141"/>
      <c r="EQ79" s="141"/>
      <c r="ER79" s="141"/>
      <c r="ES79" s="141"/>
      <c r="ET79" s="141"/>
      <c r="EU79" s="141"/>
      <c r="EV79" s="141"/>
      <c r="EW79" s="141"/>
      <c r="EX79" s="141"/>
      <c r="EY79" s="141"/>
      <c r="EZ79" s="141"/>
      <c r="FA79" s="141"/>
      <c r="FB79" s="141"/>
      <c r="FC79" s="141"/>
      <c r="FD79" s="141"/>
      <c r="FE79" s="141"/>
      <c r="FF79" s="141"/>
      <c r="FG79" s="141"/>
      <c r="FH79" s="141"/>
      <c r="FI79" s="141"/>
      <c r="FJ79" s="141"/>
      <c r="FK79" s="141"/>
      <c r="FL79" s="141"/>
      <c r="FM79" s="141"/>
      <c r="FN79" s="141"/>
      <c r="FO79" s="141"/>
      <c r="FP79" s="141"/>
      <c r="FQ79" s="141"/>
      <c r="FR79" s="141"/>
      <c r="FS79" s="141"/>
      <c r="FT79" s="141"/>
      <c r="FU79" s="141"/>
      <c r="FV79" s="141"/>
      <c r="FW79" s="141"/>
      <c r="FX79" s="141"/>
      <c r="FY79" s="141"/>
      <c r="FZ79" s="141"/>
      <c r="GA79" s="141"/>
      <c r="GB79" s="141"/>
      <c r="GC79" s="141"/>
      <c r="GD79" s="141"/>
      <c r="GE79" s="141"/>
      <c r="GF79" s="141"/>
      <c r="GG79" s="141"/>
      <c r="GH79" s="141"/>
      <c r="GI79" s="141"/>
      <c r="GJ79" s="141"/>
      <c r="GK79" s="141"/>
      <c r="GL79" s="141"/>
      <c r="GM79" s="141"/>
      <c r="GN79" s="141"/>
      <c r="GO79" s="141"/>
      <c r="GP79" s="141"/>
      <c r="GQ79" s="141"/>
      <c r="GR79" s="141"/>
      <c r="GS79" s="141"/>
      <c r="GT79" s="141"/>
      <c r="GU79" s="141"/>
      <c r="GV79" s="141"/>
      <c r="GW79" s="141"/>
      <c r="GX79" s="141"/>
      <c r="GY79" s="141"/>
      <c r="GZ79" s="141"/>
      <c r="HA79" s="141"/>
      <c r="HB79" s="141"/>
      <c r="HC79" s="141"/>
      <c r="HD79" s="141"/>
      <c r="HE79" s="141"/>
      <c r="HF79" s="141"/>
      <c r="HG79" s="141"/>
      <c r="HH79" s="141"/>
      <c r="HI79" s="141"/>
      <c r="HJ79" s="141"/>
      <c r="HK79" s="141"/>
      <c r="HL79" s="141"/>
      <c r="HM79" s="141"/>
      <c r="HN79" s="141"/>
      <c r="HO79" s="141"/>
      <c r="HP79" s="141"/>
      <c r="HQ79" s="141"/>
      <c r="HR79" s="141"/>
      <c r="HS79" s="141"/>
      <c r="HT79" s="141"/>
      <c r="HU79" s="141"/>
      <c r="HV79" s="141"/>
      <c r="HW79" s="141"/>
      <c r="HX79" s="141"/>
      <c r="HY79" s="141"/>
      <c r="HZ79" s="141"/>
      <c r="IA79" s="141"/>
      <c r="IB79" s="141"/>
      <c r="IC79" s="141"/>
      <c r="ID79" s="141"/>
      <c r="IE79" s="141"/>
      <c r="IF79" s="141"/>
      <c r="IG79" s="141"/>
      <c r="IH79" s="141"/>
      <c r="II79" s="141"/>
      <c r="IJ79" s="141"/>
      <c r="IK79" s="141"/>
      <c r="IL79" s="141"/>
      <c r="IM79" s="141"/>
      <c r="IN79" s="141"/>
      <c r="IO79" s="141"/>
      <c r="IP79" s="141"/>
      <c r="IQ79" s="141"/>
      <c r="IR79" s="141"/>
      <c r="IS79" s="141"/>
      <c r="IT79" s="141"/>
      <c r="IU79" s="141"/>
      <c r="IV79" s="141"/>
      <c r="IW79" s="141"/>
      <c r="IX79" s="141"/>
      <c r="IY79" s="141"/>
      <c r="IZ79" s="141"/>
      <c r="JA79" s="141"/>
      <c r="JB79" s="141"/>
      <c r="JC79" s="141"/>
      <c r="JD79" s="141"/>
      <c r="JE79" s="141"/>
      <c r="JF79" s="141"/>
      <c r="JG79" s="141"/>
      <c r="JH79" s="141"/>
      <c r="JI79" s="141"/>
      <c r="JJ79" s="141"/>
      <c r="JK79" s="141"/>
      <c r="JL79" s="141"/>
      <c r="JM79" s="141"/>
      <c r="JN79" s="141"/>
      <c r="JO79" s="141"/>
      <c r="JP79" s="141"/>
      <c r="JQ79" s="141"/>
      <c r="JR79" s="141"/>
      <c r="JS79" s="141"/>
      <c r="JT79" s="141"/>
      <c r="JU79" s="141"/>
      <c r="JV79" s="141"/>
      <c r="JW79" s="141"/>
      <c r="JX79" s="141"/>
      <c r="JY79" s="141"/>
      <c r="JZ79" s="141"/>
      <c r="KA79" s="141"/>
      <c r="KB79" s="141"/>
      <c r="KC79" s="141"/>
      <c r="KD79" s="141"/>
      <c r="KE79" s="141"/>
      <c r="KF79" s="141"/>
      <c r="KG79" s="141"/>
      <c r="KH79" s="141"/>
      <c r="KI79" s="141"/>
      <c r="KJ79" s="141"/>
      <c r="KK79" s="141"/>
      <c r="KL79" s="141"/>
      <c r="KM79" s="141"/>
      <c r="KN79" s="141"/>
      <c r="KO79" s="141"/>
      <c r="KP79" s="141"/>
      <c r="KQ79" s="141"/>
      <c r="KR79" s="141"/>
      <c r="KS79" s="141"/>
      <c r="KT79" s="141"/>
      <c r="KU79" s="141"/>
      <c r="KV79" s="141"/>
      <c r="KW79" s="141"/>
      <c r="KX79" s="141"/>
      <c r="KY79" s="141"/>
      <c r="KZ79" s="141"/>
      <c r="LA79" s="141"/>
      <c r="LB79" s="141"/>
      <c r="LC79" s="141"/>
      <c r="LD79" s="141"/>
      <c r="LE79" s="141"/>
      <c r="LF79" s="141"/>
      <c r="LG79" s="141"/>
      <c r="LH79" s="141"/>
      <c r="LI79" s="141"/>
      <c r="LJ79" s="141"/>
      <c r="LK79" s="141"/>
      <c r="LL79" s="141"/>
      <c r="LM79" s="141"/>
      <c r="LN79" s="141"/>
      <c r="LO79" s="141"/>
      <c r="LP79" s="141"/>
      <c r="LQ79" s="141"/>
      <c r="LR79" s="141"/>
      <c r="LS79" s="141"/>
      <c r="LT79" s="141"/>
      <c r="LU79" s="141"/>
      <c r="LV79" s="141"/>
      <c r="LW79" s="141"/>
      <c r="LX79" s="141"/>
      <c r="LY79" s="141"/>
      <c r="LZ79" s="141"/>
      <c r="MA79" s="141"/>
      <c r="MB79" s="141"/>
      <c r="MC79" s="141"/>
      <c r="MD79" s="141"/>
      <c r="ME79" s="141"/>
      <c r="MF79" s="141"/>
      <c r="MG79" s="141"/>
      <c r="MH79" s="141"/>
      <c r="MI79" s="141"/>
      <c r="MJ79" s="141"/>
      <c r="MK79" s="141"/>
      <c r="ML79" s="141"/>
      <c r="MM79" s="141"/>
      <c r="MN79" s="141"/>
      <c r="MO79" s="141"/>
      <c r="MP79" s="141"/>
      <c r="MQ79" s="141"/>
      <c r="MR79" s="141"/>
      <c r="MS79" s="141"/>
      <c r="MT79" s="141"/>
      <c r="MU79" s="141"/>
      <c r="MV79" s="141"/>
      <c r="MW79" s="141"/>
      <c r="MX79" s="141"/>
      <c r="MY79" s="141"/>
      <c r="MZ79" s="141"/>
      <c r="NA79" s="141"/>
      <c r="NB79" s="141"/>
      <c r="NC79" s="141"/>
      <c r="ND79" s="141"/>
      <c r="NE79" s="141"/>
      <c r="NF79" s="141"/>
      <c r="NG79" s="141"/>
      <c r="NH79" s="141"/>
      <c r="NI79" s="141"/>
      <c r="NJ79" s="141"/>
      <c r="NK79" s="141"/>
      <c r="NL79" s="141"/>
      <c r="NM79" s="141"/>
      <c r="NN79" s="141"/>
      <c r="NO79" s="141"/>
      <c r="NP79" s="141"/>
      <c r="NQ79" s="141"/>
      <c r="NR79" s="141"/>
      <c r="NS79" s="141"/>
      <c r="NT79" s="141"/>
      <c r="NU79" s="141"/>
      <c r="NV79" s="141"/>
      <c r="NW79" s="141"/>
      <c r="NX79" s="141"/>
      <c r="NY79" s="141"/>
      <c r="NZ79" s="141"/>
      <c r="OA79" s="141"/>
      <c r="OB79" s="141"/>
      <c r="OC79" s="141"/>
      <c r="OD79" s="141"/>
      <c r="OE79" s="141"/>
      <c r="OF79" s="141"/>
      <c r="OG79" s="141"/>
      <c r="OH79" s="141"/>
      <c r="OI79" s="141"/>
      <c r="OJ79" s="141"/>
      <c r="OK79" s="141"/>
      <c r="OL79" s="141"/>
      <c r="OM79" s="141"/>
      <c r="ON79" s="141"/>
      <c r="OO79" s="141"/>
      <c r="OP79" s="141"/>
      <c r="OQ79" s="141"/>
      <c r="OR79" s="141"/>
      <c r="OS79" s="141"/>
      <c r="OT79" s="141"/>
      <c r="OU79" s="141"/>
      <c r="OV79" s="141"/>
      <c r="OW79" s="141"/>
      <c r="OX79" s="141"/>
      <c r="OY79" s="141"/>
      <c r="OZ79" s="141"/>
      <c r="PA79" s="141"/>
      <c r="PB79" s="141"/>
      <c r="PC79" s="141"/>
      <c r="PD79" s="141"/>
      <c r="PE79" s="141"/>
      <c r="PF79" s="141"/>
      <c r="PG79" s="141"/>
      <c r="PH79" s="141"/>
      <c r="PI79" s="141"/>
      <c r="PJ79" s="141"/>
      <c r="PK79" s="141"/>
      <c r="PL79" s="141"/>
      <c r="PM79" s="141"/>
      <c r="PN79" s="141"/>
      <c r="PO79" s="141"/>
      <c r="PP79" s="141"/>
      <c r="PQ79" s="141"/>
      <c r="PR79" s="141"/>
      <c r="PS79" s="141"/>
      <c r="PT79" s="141"/>
      <c r="PU79" s="141"/>
      <c r="PV79" s="141"/>
      <c r="PW79" s="141"/>
      <c r="PX79" s="141"/>
      <c r="PY79" s="141"/>
      <c r="PZ79" s="141"/>
      <c r="QA79" s="141"/>
      <c r="QB79" s="141"/>
      <c r="QC79" s="141"/>
      <c r="QD79" s="141"/>
      <c r="QE79" s="141"/>
      <c r="QF79" s="141"/>
      <c r="QG79" s="141"/>
      <c r="QH79" s="141"/>
      <c r="QI79" s="141"/>
      <c r="QJ79" s="141"/>
      <c r="QK79" s="141"/>
      <c r="QL79" s="141"/>
      <c r="QM79" s="141"/>
      <c r="QN79" s="141"/>
      <c r="QO79" s="141"/>
      <c r="QP79" s="141"/>
      <c r="QQ79" s="141"/>
      <c r="QR79" s="141"/>
      <c r="QS79" s="141"/>
      <c r="QT79" s="141"/>
      <c r="QU79" s="141"/>
      <c r="QV79" s="141"/>
      <c r="QW79" s="141"/>
      <c r="QX79" s="141"/>
      <c r="QY79" s="141"/>
      <c r="QZ79" s="141"/>
      <c r="RA79" s="141"/>
      <c r="RB79" s="141"/>
      <c r="RC79" s="141"/>
      <c r="RD79" s="141"/>
      <c r="RE79" s="141"/>
      <c r="RF79" s="141"/>
      <c r="RG79" s="141"/>
      <c r="RH79" s="141"/>
      <c r="RI79" s="141"/>
      <c r="RJ79" s="141"/>
      <c r="RK79" s="141"/>
      <c r="RL79" s="141"/>
      <c r="RM79" s="141"/>
      <c r="RN79" s="141"/>
      <c r="RO79" s="141"/>
      <c r="RP79" s="141"/>
      <c r="RQ79" s="141"/>
      <c r="RR79" s="141"/>
      <c r="RS79" s="141"/>
      <c r="RT79" s="141"/>
      <c r="RU79" s="141"/>
      <c r="RV79" s="141"/>
      <c r="RW79" s="141"/>
      <c r="RX79" s="141"/>
      <c r="RY79" s="141"/>
      <c r="RZ79" s="141"/>
      <c r="SA79" s="141"/>
      <c r="SB79" s="141"/>
      <c r="SC79" s="141"/>
      <c r="SD79" s="141"/>
      <c r="SE79" s="141"/>
      <c r="SF79" s="141"/>
      <c r="SG79" s="141"/>
      <c r="SH79" s="141"/>
      <c r="SI79" s="141"/>
      <c r="SJ79" s="141"/>
      <c r="SK79" s="141"/>
      <c r="SL79" s="141"/>
      <c r="SM79" s="141"/>
      <c r="SN79" s="141"/>
      <c r="SO79" s="141"/>
      <c r="SP79" s="141"/>
      <c r="SQ79" s="141"/>
      <c r="SR79" s="141"/>
      <c r="SS79" s="141"/>
      <c r="ST79" s="141"/>
      <c r="SU79" s="141"/>
      <c r="SV79" s="141"/>
      <c r="SW79" s="141"/>
      <c r="SX79" s="141"/>
      <c r="SY79" s="141"/>
      <c r="SZ79" s="141"/>
      <c r="TA79" s="141"/>
      <c r="TB79" s="141"/>
      <c r="TC79" s="141"/>
      <c r="TD79" s="141"/>
      <c r="TE79" s="141"/>
      <c r="TF79" s="141"/>
      <c r="TG79" s="141"/>
      <c r="TH79" s="141"/>
      <c r="TI79" s="141"/>
      <c r="TJ79" s="141"/>
      <c r="TK79" s="141"/>
      <c r="TL79" s="141"/>
      <c r="TM79" s="141"/>
      <c r="TN79" s="141"/>
      <c r="TO79" s="141"/>
      <c r="TP79" s="141"/>
      <c r="TQ79" s="141"/>
      <c r="TR79" s="141"/>
      <c r="TS79" s="141"/>
      <c r="TT79" s="141"/>
      <c r="TU79" s="141"/>
      <c r="TV79" s="141"/>
      <c r="TW79" s="141"/>
      <c r="TX79" s="141"/>
      <c r="TY79" s="141"/>
      <c r="TZ79" s="141"/>
      <c r="UA79" s="141"/>
      <c r="UB79" s="141"/>
      <c r="UC79" s="141"/>
      <c r="UD79" s="141"/>
      <c r="UE79" s="141"/>
      <c r="UF79" s="141"/>
      <c r="UG79" s="141"/>
      <c r="UH79" s="141"/>
      <c r="UI79" s="141"/>
      <c r="UJ79" s="141"/>
      <c r="UK79" s="141"/>
      <c r="UL79" s="141"/>
      <c r="UM79" s="141"/>
      <c r="UN79" s="141"/>
      <c r="UO79" s="141"/>
      <c r="UP79" s="141"/>
      <c r="UQ79" s="141"/>
      <c r="UR79" s="141"/>
      <c r="US79" s="141"/>
      <c r="UT79" s="141"/>
      <c r="UU79" s="141"/>
      <c r="UV79" s="141"/>
      <c r="UW79" s="141"/>
      <c r="UX79" s="141"/>
      <c r="UY79" s="141"/>
      <c r="UZ79" s="141"/>
      <c r="VA79" s="141"/>
      <c r="VB79" s="141"/>
      <c r="VC79" s="141"/>
      <c r="VD79" s="141"/>
      <c r="VE79" s="141"/>
      <c r="VF79" s="141"/>
      <c r="VG79" s="141"/>
      <c r="VH79" s="141"/>
      <c r="VI79" s="141"/>
      <c r="VJ79" s="141"/>
      <c r="VK79" s="141"/>
      <c r="VL79" s="141"/>
      <c r="VM79" s="141"/>
      <c r="VN79" s="141"/>
      <c r="VO79" s="141"/>
      <c r="VP79" s="141"/>
      <c r="VQ79" s="141"/>
      <c r="VR79" s="141"/>
      <c r="VS79" s="141"/>
      <c r="VT79" s="141"/>
      <c r="VU79" s="141"/>
      <c r="VV79" s="141"/>
      <c r="VW79" s="141"/>
      <c r="VX79" s="141"/>
      <c r="VY79" s="141"/>
      <c r="VZ79" s="141"/>
      <c r="WA79" s="141"/>
      <c r="WB79" s="141"/>
      <c r="WC79" s="141"/>
      <c r="WD79" s="141"/>
      <c r="WE79" s="141"/>
      <c r="WF79" s="141"/>
      <c r="WG79" s="141"/>
      <c r="WH79" s="141"/>
      <c r="WI79" s="141"/>
      <c r="WJ79" s="141"/>
      <c r="WK79" s="141"/>
      <c r="WL79" s="141"/>
      <c r="WM79" s="141"/>
      <c r="WN79" s="141"/>
      <c r="WO79" s="141"/>
      <c r="WP79" s="141"/>
      <c r="WQ79" s="141"/>
      <c r="WR79" s="141"/>
      <c r="WS79" s="141"/>
      <c r="WT79" s="141"/>
      <c r="WU79" s="141"/>
      <c r="WV79" s="141"/>
      <c r="WW79" s="141"/>
      <c r="WX79" s="141"/>
      <c r="WY79" s="141"/>
      <c r="WZ79" s="141"/>
      <c r="XA79" s="141"/>
      <c r="XB79" s="141"/>
      <c r="XC79" s="141"/>
      <c r="XD79" s="141"/>
      <c r="XE79" s="141"/>
      <c r="XF79" s="141"/>
      <c r="XG79" s="141"/>
      <c r="XH79" s="141"/>
      <c r="XI79" s="141"/>
      <c r="XJ79" s="141"/>
      <c r="XK79" s="141"/>
      <c r="XL79" s="141"/>
      <c r="XM79" s="141"/>
      <c r="XN79" s="141"/>
      <c r="XO79" s="141"/>
      <c r="XP79" s="141"/>
      <c r="XQ79" s="141"/>
      <c r="XR79" s="141"/>
      <c r="XS79" s="141"/>
      <c r="XT79" s="141"/>
      <c r="XU79" s="141"/>
      <c r="XV79" s="141"/>
      <c r="XW79" s="141"/>
      <c r="XX79" s="141"/>
      <c r="XY79" s="141"/>
      <c r="XZ79" s="141"/>
      <c r="YA79" s="141"/>
      <c r="YB79" s="141"/>
      <c r="YC79" s="141"/>
      <c r="YD79" s="141"/>
      <c r="YE79" s="141"/>
      <c r="YF79" s="141"/>
      <c r="YG79" s="141"/>
      <c r="YH79" s="141"/>
      <c r="YI79" s="141"/>
      <c r="YJ79" s="141"/>
      <c r="YK79" s="141"/>
      <c r="YL79" s="141"/>
      <c r="YM79" s="141"/>
      <c r="YN79" s="141"/>
      <c r="YO79" s="141"/>
      <c r="YP79" s="141"/>
      <c r="YQ79" s="141"/>
      <c r="YR79" s="141"/>
      <c r="YS79" s="141"/>
      <c r="YT79" s="141"/>
      <c r="YU79" s="141"/>
      <c r="YV79" s="141"/>
      <c r="YW79" s="141"/>
      <c r="YX79" s="141"/>
      <c r="YY79" s="141"/>
      <c r="YZ79" s="141"/>
      <c r="ZA79" s="141"/>
      <c r="ZB79" s="141"/>
      <c r="ZC79" s="141"/>
      <c r="ZD79" s="141"/>
      <c r="ZE79" s="141"/>
      <c r="ZF79" s="141"/>
      <c r="ZG79" s="141"/>
      <c r="ZH79" s="141"/>
      <c r="ZI79" s="141"/>
      <c r="ZJ79" s="141"/>
      <c r="ZK79" s="141"/>
      <c r="ZL79" s="141"/>
      <c r="ZM79" s="141"/>
      <c r="ZN79" s="141"/>
      <c r="ZO79" s="141"/>
      <c r="ZP79" s="141"/>
      <c r="ZQ79" s="141"/>
      <c r="ZR79" s="141"/>
      <c r="ZS79" s="141"/>
      <c r="ZT79" s="141"/>
      <c r="ZU79" s="141"/>
      <c r="ZV79" s="141"/>
      <c r="ZW79" s="141"/>
      <c r="ZX79" s="141"/>
      <c r="ZY79" s="141"/>
      <c r="ZZ79" s="141"/>
      <c r="AAA79" s="141"/>
      <c r="AAB79" s="141"/>
      <c r="AAC79" s="141"/>
      <c r="AAD79" s="141"/>
      <c r="AAE79" s="141"/>
      <c r="AAF79" s="141"/>
      <c r="AAG79" s="141"/>
      <c r="AAH79" s="141"/>
      <c r="AAI79" s="141"/>
      <c r="AAJ79" s="141"/>
      <c r="AAK79" s="141"/>
      <c r="AAL79" s="141"/>
      <c r="AAM79" s="141"/>
      <c r="AAN79" s="141"/>
      <c r="AAO79" s="141"/>
      <c r="AAP79" s="141"/>
      <c r="AAQ79" s="141"/>
      <c r="AAR79" s="141"/>
      <c r="AAS79" s="141"/>
      <c r="AAT79" s="141"/>
      <c r="AAU79" s="141"/>
      <c r="AAV79" s="141"/>
      <c r="AAW79" s="141"/>
      <c r="AAX79" s="141"/>
      <c r="AAY79" s="141"/>
      <c r="AAZ79" s="141"/>
      <c r="ABA79" s="141"/>
      <c r="ABB79" s="141"/>
      <c r="ABC79" s="141"/>
      <c r="ABD79" s="141"/>
      <c r="ABE79" s="141"/>
      <c r="ABF79" s="141"/>
      <c r="ABG79" s="141"/>
      <c r="ABH79" s="141"/>
      <c r="ABI79" s="141"/>
      <c r="ABJ79" s="141"/>
      <c r="ABK79" s="141"/>
      <c r="ABL79" s="141"/>
      <c r="ABM79" s="141"/>
      <c r="ABN79" s="141"/>
      <c r="ABO79" s="141"/>
      <c r="ABP79" s="141"/>
      <c r="ABQ79" s="141"/>
      <c r="ABR79" s="141"/>
      <c r="ABS79" s="141"/>
      <c r="ABT79" s="141"/>
      <c r="ABU79" s="141"/>
      <c r="ABV79" s="141"/>
      <c r="ABW79" s="141"/>
      <c r="ABX79" s="141"/>
      <c r="ABY79" s="141"/>
      <c r="ABZ79" s="141"/>
      <c r="ACA79" s="141"/>
      <c r="ACB79" s="141"/>
      <c r="ACC79" s="141"/>
      <c r="ACD79" s="141"/>
      <c r="ACE79" s="141"/>
      <c r="ACF79" s="141"/>
      <c r="ACG79" s="141"/>
      <c r="ACH79" s="141"/>
      <c r="ACI79" s="141"/>
      <c r="ACJ79" s="141"/>
      <c r="ACK79" s="141"/>
      <c r="ACL79" s="141"/>
      <c r="ACM79" s="141"/>
      <c r="ACN79" s="141"/>
      <c r="ACO79" s="141"/>
      <c r="ACP79" s="141"/>
      <c r="ACQ79" s="141"/>
      <c r="ACR79" s="141"/>
      <c r="ACS79" s="141"/>
      <c r="ACT79" s="141"/>
      <c r="ACU79" s="141"/>
      <c r="ACV79" s="141"/>
      <c r="ACW79" s="141"/>
      <c r="ACX79" s="141"/>
      <c r="ACY79" s="141"/>
      <c r="ACZ79" s="141"/>
      <c r="ADA79" s="141"/>
      <c r="ADB79" s="141"/>
      <c r="ADC79" s="141"/>
      <c r="ADD79" s="141"/>
      <c r="ADE79" s="141"/>
      <c r="ADF79" s="141"/>
      <c r="ADG79" s="141"/>
      <c r="ADH79" s="141"/>
      <c r="ADI79" s="141"/>
      <c r="ADJ79" s="141"/>
      <c r="ADK79" s="141"/>
      <c r="ADL79" s="141"/>
      <c r="ADM79" s="141"/>
      <c r="ADN79" s="141"/>
      <c r="ADO79" s="141"/>
      <c r="ADP79" s="141"/>
      <c r="ADQ79" s="141"/>
      <c r="ADR79" s="141"/>
      <c r="ADS79" s="141"/>
      <c r="ADT79" s="141"/>
      <c r="ADU79" s="141"/>
      <c r="ADV79" s="141"/>
      <c r="ADW79" s="141"/>
      <c r="ADX79" s="141"/>
      <c r="ADY79" s="141"/>
      <c r="ADZ79" s="141"/>
      <c r="AEA79" s="141"/>
      <c r="AEB79" s="141"/>
      <c r="AEC79" s="141"/>
      <c r="AED79" s="141"/>
      <c r="AEE79" s="141"/>
      <c r="AEF79" s="141"/>
      <c r="AEG79" s="141"/>
      <c r="AEH79" s="141"/>
      <c r="AEI79" s="141"/>
      <c r="AEJ79" s="141"/>
      <c r="AEK79" s="141"/>
      <c r="AEL79" s="141"/>
      <c r="AEM79" s="141"/>
      <c r="AEN79" s="141"/>
      <c r="AEO79" s="141"/>
      <c r="AEP79" s="141"/>
      <c r="AEQ79" s="141"/>
      <c r="AER79" s="141"/>
      <c r="AES79" s="141"/>
      <c r="AET79" s="141"/>
      <c r="AEU79" s="141"/>
      <c r="AEV79" s="141"/>
      <c r="AEW79" s="141"/>
      <c r="AEX79" s="141"/>
      <c r="AEY79" s="141"/>
      <c r="AEZ79" s="141"/>
      <c r="AFA79" s="141"/>
      <c r="AFB79" s="141"/>
      <c r="AFC79" s="141"/>
      <c r="AFD79" s="141"/>
      <c r="AFE79" s="141"/>
      <c r="AFF79" s="141"/>
      <c r="AFG79" s="141"/>
      <c r="AFH79" s="141"/>
      <c r="AFI79" s="141"/>
      <c r="AFJ79" s="141"/>
      <c r="AFK79" s="141"/>
      <c r="AFL79" s="141"/>
      <c r="AFM79" s="141"/>
      <c r="AFN79" s="141"/>
      <c r="AFO79" s="141"/>
      <c r="AFP79" s="141"/>
      <c r="AFQ79" s="141"/>
      <c r="AFR79" s="141"/>
      <c r="AFS79" s="141"/>
      <c r="AFT79" s="141"/>
      <c r="AFU79" s="141"/>
      <c r="AFV79" s="141"/>
      <c r="AFW79" s="141"/>
      <c r="AFX79" s="141"/>
      <c r="AFY79" s="141"/>
      <c r="AFZ79" s="141"/>
      <c r="AGA79" s="141"/>
      <c r="AGB79" s="141"/>
      <c r="AGC79" s="141"/>
      <c r="AGD79" s="141"/>
      <c r="AGE79" s="141"/>
      <c r="AGF79" s="141"/>
      <c r="AGG79" s="141"/>
      <c r="AGH79" s="141"/>
      <c r="AGI79" s="141"/>
      <c r="AGJ79" s="141"/>
      <c r="AGK79" s="141"/>
      <c r="AGL79" s="141"/>
      <c r="AGM79" s="141"/>
      <c r="AGN79" s="141"/>
      <c r="AGO79" s="141"/>
      <c r="AGP79" s="141"/>
      <c r="AGQ79" s="141"/>
      <c r="AGR79" s="141"/>
      <c r="AGS79" s="141"/>
      <c r="AGT79" s="141"/>
      <c r="AGU79" s="141"/>
      <c r="AGV79" s="141"/>
      <c r="AGW79" s="141"/>
      <c r="AGX79" s="141"/>
      <c r="AGY79" s="141"/>
      <c r="AGZ79" s="141"/>
      <c r="AHA79" s="141"/>
      <c r="AHB79" s="141"/>
      <c r="AHC79" s="141"/>
      <c r="AHD79" s="141"/>
      <c r="AHE79" s="141"/>
      <c r="AHF79" s="141"/>
      <c r="AHG79" s="141"/>
      <c r="AHH79" s="141"/>
      <c r="AHI79" s="141"/>
      <c r="AHJ79" s="141"/>
      <c r="AHK79" s="141"/>
      <c r="AHL79" s="141"/>
      <c r="AHM79" s="141"/>
      <c r="AHN79" s="141"/>
      <c r="AHO79" s="141"/>
      <c r="AHP79" s="141"/>
      <c r="AHQ79" s="141"/>
      <c r="AHR79" s="141"/>
      <c r="AHS79" s="141"/>
      <c r="AHT79" s="141"/>
      <c r="AHU79" s="141"/>
      <c r="AHV79" s="141"/>
      <c r="AHW79" s="141"/>
      <c r="AHX79" s="141"/>
      <c r="AHY79" s="141"/>
      <c r="AHZ79" s="141"/>
      <c r="AIA79" s="141"/>
      <c r="AIB79" s="141"/>
      <c r="AIC79" s="141"/>
      <c r="AID79" s="141"/>
      <c r="AIE79" s="141"/>
      <c r="AIF79" s="141"/>
      <c r="AIG79" s="141"/>
      <c r="AIH79" s="141"/>
      <c r="AII79" s="141"/>
      <c r="AIJ79" s="141"/>
      <c r="AIK79" s="141"/>
      <c r="AIL79" s="141"/>
      <c r="AIM79" s="141"/>
      <c r="AIN79" s="141"/>
      <c r="AIO79" s="141"/>
      <c r="AIP79" s="141"/>
      <c r="AIQ79" s="141"/>
      <c r="AIR79" s="141"/>
      <c r="AIS79" s="141"/>
      <c r="AIT79" s="141"/>
      <c r="AIU79" s="141"/>
      <c r="AIV79" s="141"/>
      <c r="AIW79" s="141"/>
      <c r="AIX79" s="141"/>
      <c r="AIY79" s="141"/>
      <c r="AIZ79" s="141"/>
      <c r="AJA79" s="141"/>
      <c r="AJB79" s="141"/>
      <c r="AJC79" s="141"/>
      <c r="AJD79" s="141"/>
      <c r="AJE79" s="141"/>
      <c r="AJF79" s="141"/>
      <c r="AJG79" s="141"/>
      <c r="AJH79" s="141"/>
      <c r="AJI79" s="141"/>
      <c r="AJJ79" s="141"/>
      <c r="AJK79" s="141"/>
      <c r="AJL79" s="141"/>
      <c r="AJM79" s="141"/>
      <c r="AJN79" s="141"/>
      <c r="AJO79" s="141"/>
      <c r="AJP79" s="141"/>
      <c r="AJQ79" s="141"/>
      <c r="AJR79" s="141"/>
      <c r="AJS79" s="141"/>
      <c r="AJT79" s="141"/>
      <c r="AJU79" s="141"/>
      <c r="AJV79" s="141"/>
      <c r="AJW79" s="141"/>
      <c r="AJX79" s="141"/>
      <c r="AJY79" s="141"/>
      <c r="AJZ79" s="141"/>
      <c r="AKA79" s="141"/>
      <c r="AKB79" s="141"/>
      <c r="AKC79" s="141"/>
      <c r="AKD79" s="141"/>
      <c r="AKE79" s="141"/>
      <c r="AKF79" s="141"/>
      <c r="AKG79" s="141"/>
      <c r="AKH79" s="141"/>
      <c r="AKI79" s="141"/>
      <c r="AKJ79" s="141"/>
      <c r="AKK79" s="141"/>
      <c r="AKL79" s="141"/>
      <c r="AKM79" s="141"/>
      <c r="AKN79" s="141"/>
      <c r="AKO79" s="141"/>
      <c r="AKP79" s="141"/>
      <c r="AKQ79" s="141"/>
      <c r="AKR79" s="141"/>
      <c r="AKS79" s="141"/>
      <c r="AKT79" s="141"/>
      <c r="AKU79" s="141"/>
      <c r="AKV79" s="141"/>
      <c r="AKW79" s="141"/>
      <c r="AKX79" s="141"/>
      <c r="AKY79" s="141"/>
      <c r="AKZ79" s="141"/>
      <c r="ALA79" s="141"/>
      <c r="ALB79" s="141"/>
      <c r="ALC79" s="141"/>
      <c r="ALD79" s="141"/>
      <c r="ALE79" s="141"/>
      <c r="ALF79" s="141"/>
      <c r="ALG79" s="141"/>
      <c r="ALH79" s="141"/>
      <c r="ALI79" s="141"/>
      <c r="ALJ79" s="141"/>
      <c r="ALK79" s="141"/>
      <c r="ALL79" s="141"/>
      <c r="ALM79" s="141"/>
      <c r="ALN79" s="141"/>
      <c r="ALO79" s="141"/>
      <c r="ALP79" s="141"/>
      <c r="ALQ79" s="141"/>
      <c r="ALR79" s="141"/>
      <c r="ALS79" s="141"/>
      <c r="ALT79" s="141"/>
      <c r="ALU79" s="141"/>
      <c r="ALV79" s="141"/>
      <c r="ALW79" s="141"/>
      <c r="ALX79" s="141"/>
      <c r="ALY79" s="141"/>
      <c r="ALZ79" s="141"/>
      <c r="AMA79" s="141"/>
      <c r="AMB79" s="141"/>
      <c r="AMC79" s="141"/>
      <c r="AMD79" s="141"/>
      <c r="AME79" s="141"/>
      <c r="AMF79" s="141"/>
      <c r="AMG79" s="141"/>
      <c r="AMH79" s="141"/>
      <c r="AMI79" s="141"/>
      <c r="AMJ79" s="141"/>
      <c r="AMK79" s="141"/>
      <c r="AML79" s="141"/>
    </row>
    <row r="80" spans="1:1026" s="142" customFormat="1" ht="16.5" customHeight="1">
      <c r="A80" s="141"/>
      <c r="B80" s="438" t="s">
        <v>40</v>
      </c>
      <c r="C80" s="439" t="s">
        <v>44</v>
      </c>
      <c r="D80" s="440"/>
      <c r="E80" s="441"/>
      <c r="F80" s="441"/>
      <c r="G80" s="350"/>
      <c r="H80" s="127">
        <v>0</v>
      </c>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c r="AM80" s="141"/>
      <c r="AN80" s="141"/>
      <c r="AO80" s="141"/>
      <c r="AP80" s="141"/>
      <c r="AQ80" s="141"/>
      <c r="AR80" s="141"/>
      <c r="AS80" s="141"/>
      <c r="AT80" s="141"/>
      <c r="AU80" s="141"/>
      <c r="AV80" s="141"/>
      <c r="AW80" s="141"/>
      <c r="AX80" s="141"/>
      <c r="AY80" s="141"/>
      <c r="AZ80" s="141"/>
      <c r="BA80" s="141"/>
      <c r="BB80" s="141"/>
      <c r="BC80" s="141"/>
      <c r="BD80" s="141"/>
      <c r="BE80" s="141"/>
      <c r="BF80" s="141"/>
      <c r="BG80" s="141"/>
      <c r="BH80" s="141"/>
      <c r="BI80" s="141"/>
      <c r="BJ80" s="141"/>
      <c r="BK80" s="141"/>
      <c r="BL80" s="141"/>
      <c r="BM80" s="141"/>
      <c r="BN80" s="141"/>
      <c r="BO80" s="141"/>
      <c r="BP80" s="141"/>
      <c r="BQ80" s="141"/>
      <c r="BR80" s="141"/>
      <c r="BS80" s="141"/>
      <c r="BT80" s="141"/>
      <c r="BU80" s="141"/>
      <c r="BV80" s="141"/>
      <c r="BW80" s="141"/>
      <c r="BX80" s="141"/>
      <c r="BY80" s="141"/>
      <c r="BZ80" s="141"/>
      <c r="CA80" s="141"/>
      <c r="CB80" s="141"/>
      <c r="CC80" s="141"/>
      <c r="CD80" s="141"/>
      <c r="CE80" s="141"/>
      <c r="CF80" s="141"/>
      <c r="CG80" s="141"/>
      <c r="CH80" s="141"/>
      <c r="CI80" s="141"/>
      <c r="CJ80" s="141"/>
      <c r="CK80" s="141"/>
      <c r="CL80" s="141"/>
      <c r="CM80" s="141"/>
      <c r="CN80" s="141"/>
      <c r="CO80" s="141"/>
      <c r="CP80" s="141"/>
      <c r="CQ80" s="141"/>
      <c r="CR80" s="141"/>
      <c r="CS80" s="141"/>
      <c r="CT80" s="141"/>
      <c r="CU80" s="141"/>
      <c r="CV80" s="141"/>
      <c r="CW80" s="141"/>
      <c r="CX80" s="141"/>
      <c r="CY80" s="141"/>
      <c r="CZ80" s="141"/>
      <c r="DA80" s="141"/>
      <c r="DB80" s="141"/>
      <c r="DC80" s="141"/>
      <c r="DD80" s="141"/>
      <c r="DE80" s="141"/>
      <c r="DF80" s="141"/>
      <c r="DG80" s="141"/>
      <c r="DH80" s="141"/>
      <c r="DI80" s="141"/>
      <c r="DJ80" s="141"/>
      <c r="DK80" s="141"/>
      <c r="DL80" s="141"/>
      <c r="DM80" s="141"/>
      <c r="DN80" s="141"/>
      <c r="DO80" s="141"/>
      <c r="DP80" s="141"/>
      <c r="DQ80" s="141"/>
      <c r="DR80" s="141"/>
      <c r="DS80" s="141"/>
      <c r="DT80" s="141"/>
      <c r="DU80" s="141"/>
      <c r="DV80" s="141"/>
      <c r="DW80" s="141"/>
      <c r="DX80" s="141"/>
      <c r="DY80" s="141"/>
      <c r="DZ80" s="141"/>
      <c r="EA80" s="141"/>
      <c r="EB80" s="141"/>
      <c r="EC80" s="141"/>
      <c r="ED80" s="141"/>
      <c r="EE80" s="141"/>
      <c r="EF80" s="141"/>
      <c r="EG80" s="141"/>
      <c r="EH80" s="141"/>
      <c r="EI80" s="141"/>
      <c r="EJ80" s="141"/>
      <c r="EK80" s="141"/>
      <c r="EL80" s="141"/>
      <c r="EM80" s="141"/>
      <c r="EN80" s="141"/>
      <c r="EO80" s="141"/>
      <c r="EP80" s="141"/>
      <c r="EQ80" s="141"/>
      <c r="ER80" s="141"/>
      <c r="ES80" s="141"/>
      <c r="ET80" s="141"/>
      <c r="EU80" s="141"/>
      <c r="EV80" s="141"/>
      <c r="EW80" s="141"/>
      <c r="EX80" s="141"/>
      <c r="EY80" s="141"/>
      <c r="EZ80" s="141"/>
      <c r="FA80" s="141"/>
      <c r="FB80" s="141"/>
      <c r="FC80" s="141"/>
      <c r="FD80" s="141"/>
      <c r="FE80" s="141"/>
      <c r="FF80" s="141"/>
      <c r="FG80" s="141"/>
      <c r="FH80" s="141"/>
      <c r="FI80" s="141"/>
      <c r="FJ80" s="141"/>
      <c r="FK80" s="141"/>
      <c r="FL80" s="141"/>
      <c r="FM80" s="141"/>
      <c r="FN80" s="141"/>
      <c r="FO80" s="141"/>
      <c r="FP80" s="141"/>
      <c r="FQ80" s="141"/>
      <c r="FR80" s="141"/>
      <c r="FS80" s="141"/>
      <c r="FT80" s="141"/>
      <c r="FU80" s="141"/>
      <c r="FV80" s="141"/>
      <c r="FW80" s="141"/>
      <c r="FX80" s="141"/>
      <c r="FY80" s="141"/>
      <c r="FZ80" s="141"/>
      <c r="GA80" s="141"/>
      <c r="GB80" s="141"/>
      <c r="GC80" s="141"/>
      <c r="GD80" s="141"/>
      <c r="GE80" s="141"/>
      <c r="GF80" s="141"/>
      <c r="GG80" s="141"/>
      <c r="GH80" s="141"/>
      <c r="GI80" s="141"/>
      <c r="GJ80" s="141"/>
      <c r="GK80" s="141"/>
      <c r="GL80" s="141"/>
      <c r="GM80" s="141"/>
      <c r="GN80" s="141"/>
      <c r="GO80" s="141"/>
      <c r="GP80" s="141"/>
      <c r="GQ80" s="141"/>
      <c r="GR80" s="141"/>
      <c r="GS80" s="141"/>
      <c r="GT80" s="141"/>
      <c r="GU80" s="141"/>
      <c r="GV80" s="141"/>
      <c r="GW80" s="141"/>
      <c r="GX80" s="141"/>
      <c r="GY80" s="141"/>
      <c r="GZ80" s="141"/>
      <c r="HA80" s="141"/>
      <c r="HB80" s="141"/>
      <c r="HC80" s="141"/>
      <c r="HD80" s="141"/>
      <c r="HE80" s="141"/>
      <c r="HF80" s="141"/>
      <c r="HG80" s="141"/>
      <c r="HH80" s="141"/>
      <c r="HI80" s="141"/>
      <c r="HJ80" s="141"/>
      <c r="HK80" s="141"/>
      <c r="HL80" s="141"/>
      <c r="HM80" s="141"/>
      <c r="HN80" s="141"/>
      <c r="HO80" s="141"/>
      <c r="HP80" s="141"/>
      <c r="HQ80" s="141"/>
      <c r="HR80" s="141"/>
      <c r="HS80" s="141"/>
      <c r="HT80" s="141"/>
      <c r="HU80" s="141"/>
      <c r="HV80" s="141"/>
      <c r="HW80" s="141"/>
      <c r="HX80" s="141"/>
      <c r="HY80" s="141"/>
      <c r="HZ80" s="141"/>
      <c r="IA80" s="141"/>
      <c r="IB80" s="141"/>
      <c r="IC80" s="141"/>
      <c r="ID80" s="141"/>
      <c r="IE80" s="141"/>
      <c r="IF80" s="141"/>
      <c r="IG80" s="141"/>
      <c r="IH80" s="141"/>
      <c r="II80" s="141"/>
      <c r="IJ80" s="141"/>
      <c r="IK80" s="141"/>
      <c r="IL80" s="141"/>
      <c r="IM80" s="141"/>
      <c r="IN80" s="141"/>
      <c r="IO80" s="141"/>
      <c r="IP80" s="141"/>
      <c r="IQ80" s="141"/>
      <c r="IR80" s="141"/>
      <c r="IS80" s="141"/>
      <c r="IT80" s="141"/>
      <c r="IU80" s="141"/>
      <c r="IV80" s="141"/>
      <c r="IW80" s="141"/>
      <c r="IX80" s="141"/>
      <c r="IY80" s="141"/>
      <c r="IZ80" s="141"/>
      <c r="JA80" s="141"/>
      <c r="JB80" s="141"/>
      <c r="JC80" s="141"/>
      <c r="JD80" s="141"/>
      <c r="JE80" s="141"/>
      <c r="JF80" s="141"/>
      <c r="JG80" s="141"/>
      <c r="JH80" s="141"/>
      <c r="JI80" s="141"/>
      <c r="JJ80" s="141"/>
      <c r="JK80" s="141"/>
      <c r="JL80" s="141"/>
      <c r="JM80" s="141"/>
      <c r="JN80" s="141"/>
      <c r="JO80" s="141"/>
      <c r="JP80" s="141"/>
      <c r="JQ80" s="141"/>
      <c r="JR80" s="141"/>
      <c r="JS80" s="141"/>
      <c r="JT80" s="141"/>
      <c r="JU80" s="141"/>
      <c r="JV80" s="141"/>
      <c r="JW80" s="141"/>
      <c r="JX80" s="141"/>
      <c r="JY80" s="141"/>
      <c r="JZ80" s="141"/>
      <c r="KA80" s="141"/>
      <c r="KB80" s="141"/>
      <c r="KC80" s="141"/>
      <c r="KD80" s="141"/>
      <c r="KE80" s="141"/>
      <c r="KF80" s="141"/>
      <c r="KG80" s="141"/>
      <c r="KH80" s="141"/>
      <c r="KI80" s="141"/>
      <c r="KJ80" s="141"/>
      <c r="KK80" s="141"/>
      <c r="KL80" s="141"/>
      <c r="KM80" s="141"/>
      <c r="KN80" s="141"/>
      <c r="KO80" s="141"/>
      <c r="KP80" s="141"/>
      <c r="KQ80" s="141"/>
      <c r="KR80" s="141"/>
      <c r="KS80" s="141"/>
      <c r="KT80" s="141"/>
      <c r="KU80" s="141"/>
      <c r="KV80" s="141"/>
      <c r="KW80" s="141"/>
      <c r="KX80" s="141"/>
      <c r="KY80" s="141"/>
      <c r="KZ80" s="141"/>
      <c r="LA80" s="141"/>
      <c r="LB80" s="141"/>
      <c r="LC80" s="141"/>
      <c r="LD80" s="141"/>
      <c r="LE80" s="141"/>
      <c r="LF80" s="141"/>
      <c r="LG80" s="141"/>
      <c r="LH80" s="141"/>
      <c r="LI80" s="141"/>
      <c r="LJ80" s="141"/>
      <c r="LK80" s="141"/>
      <c r="LL80" s="141"/>
      <c r="LM80" s="141"/>
      <c r="LN80" s="141"/>
      <c r="LO80" s="141"/>
      <c r="LP80" s="141"/>
      <c r="LQ80" s="141"/>
      <c r="LR80" s="141"/>
      <c r="LS80" s="141"/>
      <c r="LT80" s="141"/>
      <c r="LU80" s="141"/>
      <c r="LV80" s="141"/>
      <c r="LW80" s="141"/>
      <c r="LX80" s="141"/>
      <c r="LY80" s="141"/>
      <c r="LZ80" s="141"/>
      <c r="MA80" s="141"/>
      <c r="MB80" s="141"/>
      <c r="MC80" s="141"/>
      <c r="MD80" s="141"/>
      <c r="ME80" s="141"/>
      <c r="MF80" s="141"/>
      <c r="MG80" s="141"/>
      <c r="MH80" s="141"/>
      <c r="MI80" s="141"/>
      <c r="MJ80" s="141"/>
      <c r="MK80" s="141"/>
      <c r="ML80" s="141"/>
      <c r="MM80" s="141"/>
      <c r="MN80" s="141"/>
      <c r="MO80" s="141"/>
      <c r="MP80" s="141"/>
      <c r="MQ80" s="141"/>
      <c r="MR80" s="141"/>
      <c r="MS80" s="141"/>
      <c r="MT80" s="141"/>
      <c r="MU80" s="141"/>
      <c r="MV80" s="141"/>
      <c r="MW80" s="141"/>
      <c r="MX80" s="141"/>
      <c r="MY80" s="141"/>
      <c r="MZ80" s="141"/>
      <c r="NA80" s="141"/>
      <c r="NB80" s="141"/>
      <c r="NC80" s="141"/>
      <c r="ND80" s="141"/>
      <c r="NE80" s="141"/>
      <c r="NF80" s="141"/>
      <c r="NG80" s="141"/>
      <c r="NH80" s="141"/>
      <c r="NI80" s="141"/>
      <c r="NJ80" s="141"/>
      <c r="NK80" s="141"/>
      <c r="NL80" s="141"/>
      <c r="NM80" s="141"/>
      <c r="NN80" s="141"/>
      <c r="NO80" s="141"/>
      <c r="NP80" s="141"/>
      <c r="NQ80" s="141"/>
      <c r="NR80" s="141"/>
      <c r="NS80" s="141"/>
      <c r="NT80" s="141"/>
      <c r="NU80" s="141"/>
      <c r="NV80" s="141"/>
      <c r="NW80" s="141"/>
      <c r="NX80" s="141"/>
      <c r="NY80" s="141"/>
      <c r="NZ80" s="141"/>
      <c r="OA80" s="141"/>
      <c r="OB80" s="141"/>
      <c r="OC80" s="141"/>
      <c r="OD80" s="141"/>
      <c r="OE80" s="141"/>
      <c r="OF80" s="141"/>
      <c r="OG80" s="141"/>
      <c r="OH80" s="141"/>
      <c r="OI80" s="141"/>
      <c r="OJ80" s="141"/>
      <c r="OK80" s="141"/>
      <c r="OL80" s="141"/>
      <c r="OM80" s="141"/>
      <c r="ON80" s="141"/>
      <c r="OO80" s="141"/>
      <c r="OP80" s="141"/>
      <c r="OQ80" s="141"/>
      <c r="OR80" s="141"/>
      <c r="OS80" s="141"/>
      <c r="OT80" s="141"/>
      <c r="OU80" s="141"/>
      <c r="OV80" s="141"/>
      <c r="OW80" s="141"/>
      <c r="OX80" s="141"/>
      <c r="OY80" s="141"/>
      <c r="OZ80" s="141"/>
      <c r="PA80" s="141"/>
      <c r="PB80" s="141"/>
      <c r="PC80" s="141"/>
      <c r="PD80" s="141"/>
      <c r="PE80" s="141"/>
      <c r="PF80" s="141"/>
      <c r="PG80" s="141"/>
      <c r="PH80" s="141"/>
      <c r="PI80" s="141"/>
      <c r="PJ80" s="141"/>
      <c r="PK80" s="141"/>
      <c r="PL80" s="141"/>
      <c r="PM80" s="141"/>
      <c r="PN80" s="141"/>
      <c r="PO80" s="141"/>
      <c r="PP80" s="141"/>
      <c r="PQ80" s="141"/>
      <c r="PR80" s="141"/>
      <c r="PS80" s="141"/>
      <c r="PT80" s="141"/>
      <c r="PU80" s="141"/>
      <c r="PV80" s="141"/>
      <c r="PW80" s="141"/>
      <c r="PX80" s="141"/>
      <c r="PY80" s="141"/>
      <c r="PZ80" s="141"/>
      <c r="QA80" s="141"/>
      <c r="QB80" s="141"/>
      <c r="QC80" s="141"/>
      <c r="QD80" s="141"/>
      <c r="QE80" s="141"/>
      <c r="QF80" s="141"/>
      <c r="QG80" s="141"/>
      <c r="QH80" s="141"/>
      <c r="QI80" s="141"/>
      <c r="QJ80" s="141"/>
      <c r="QK80" s="141"/>
      <c r="QL80" s="141"/>
      <c r="QM80" s="141"/>
      <c r="QN80" s="141"/>
      <c r="QO80" s="141"/>
      <c r="QP80" s="141"/>
      <c r="QQ80" s="141"/>
      <c r="QR80" s="141"/>
      <c r="QS80" s="141"/>
      <c r="QT80" s="141"/>
      <c r="QU80" s="141"/>
      <c r="QV80" s="141"/>
      <c r="QW80" s="141"/>
      <c r="QX80" s="141"/>
      <c r="QY80" s="141"/>
      <c r="QZ80" s="141"/>
      <c r="RA80" s="141"/>
      <c r="RB80" s="141"/>
      <c r="RC80" s="141"/>
      <c r="RD80" s="141"/>
      <c r="RE80" s="141"/>
      <c r="RF80" s="141"/>
      <c r="RG80" s="141"/>
      <c r="RH80" s="141"/>
      <c r="RI80" s="141"/>
      <c r="RJ80" s="141"/>
      <c r="RK80" s="141"/>
      <c r="RL80" s="141"/>
      <c r="RM80" s="141"/>
      <c r="RN80" s="141"/>
      <c r="RO80" s="141"/>
      <c r="RP80" s="141"/>
      <c r="RQ80" s="141"/>
      <c r="RR80" s="141"/>
      <c r="RS80" s="141"/>
      <c r="RT80" s="141"/>
      <c r="RU80" s="141"/>
      <c r="RV80" s="141"/>
      <c r="RW80" s="141"/>
      <c r="RX80" s="141"/>
      <c r="RY80" s="141"/>
      <c r="RZ80" s="141"/>
      <c r="SA80" s="141"/>
      <c r="SB80" s="141"/>
      <c r="SC80" s="141"/>
      <c r="SD80" s="141"/>
      <c r="SE80" s="141"/>
      <c r="SF80" s="141"/>
      <c r="SG80" s="141"/>
      <c r="SH80" s="141"/>
      <c r="SI80" s="141"/>
      <c r="SJ80" s="141"/>
      <c r="SK80" s="141"/>
      <c r="SL80" s="141"/>
      <c r="SM80" s="141"/>
      <c r="SN80" s="141"/>
      <c r="SO80" s="141"/>
      <c r="SP80" s="141"/>
      <c r="SQ80" s="141"/>
      <c r="SR80" s="141"/>
      <c r="SS80" s="141"/>
      <c r="ST80" s="141"/>
      <c r="SU80" s="141"/>
      <c r="SV80" s="141"/>
      <c r="SW80" s="141"/>
      <c r="SX80" s="141"/>
      <c r="SY80" s="141"/>
      <c r="SZ80" s="141"/>
      <c r="TA80" s="141"/>
      <c r="TB80" s="141"/>
      <c r="TC80" s="141"/>
      <c r="TD80" s="141"/>
      <c r="TE80" s="141"/>
      <c r="TF80" s="141"/>
      <c r="TG80" s="141"/>
      <c r="TH80" s="141"/>
      <c r="TI80" s="141"/>
      <c r="TJ80" s="141"/>
      <c r="TK80" s="141"/>
      <c r="TL80" s="141"/>
      <c r="TM80" s="141"/>
      <c r="TN80" s="141"/>
      <c r="TO80" s="141"/>
      <c r="TP80" s="141"/>
      <c r="TQ80" s="141"/>
      <c r="TR80" s="141"/>
      <c r="TS80" s="141"/>
      <c r="TT80" s="141"/>
      <c r="TU80" s="141"/>
      <c r="TV80" s="141"/>
      <c r="TW80" s="141"/>
      <c r="TX80" s="141"/>
      <c r="TY80" s="141"/>
      <c r="TZ80" s="141"/>
      <c r="UA80" s="141"/>
      <c r="UB80" s="141"/>
      <c r="UC80" s="141"/>
      <c r="UD80" s="141"/>
      <c r="UE80" s="141"/>
      <c r="UF80" s="141"/>
      <c r="UG80" s="141"/>
      <c r="UH80" s="141"/>
      <c r="UI80" s="141"/>
      <c r="UJ80" s="141"/>
      <c r="UK80" s="141"/>
      <c r="UL80" s="141"/>
      <c r="UM80" s="141"/>
      <c r="UN80" s="141"/>
      <c r="UO80" s="141"/>
      <c r="UP80" s="141"/>
      <c r="UQ80" s="141"/>
      <c r="UR80" s="141"/>
      <c r="US80" s="141"/>
      <c r="UT80" s="141"/>
      <c r="UU80" s="141"/>
      <c r="UV80" s="141"/>
      <c r="UW80" s="141"/>
      <c r="UX80" s="141"/>
      <c r="UY80" s="141"/>
      <c r="UZ80" s="141"/>
      <c r="VA80" s="141"/>
      <c r="VB80" s="141"/>
      <c r="VC80" s="141"/>
      <c r="VD80" s="141"/>
      <c r="VE80" s="141"/>
      <c r="VF80" s="141"/>
      <c r="VG80" s="141"/>
      <c r="VH80" s="141"/>
      <c r="VI80" s="141"/>
      <c r="VJ80" s="141"/>
      <c r="VK80" s="141"/>
      <c r="VL80" s="141"/>
      <c r="VM80" s="141"/>
      <c r="VN80" s="141"/>
      <c r="VO80" s="141"/>
      <c r="VP80" s="141"/>
      <c r="VQ80" s="141"/>
      <c r="VR80" s="141"/>
      <c r="VS80" s="141"/>
      <c r="VT80" s="141"/>
      <c r="VU80" s="141"/>
      <c r="VV80" s="141"/>
      <c r="VW80" s="141"/>
      <c r="VX80" s="141"/>
      <c r="VY80" s="141"/>
      <c r="VZ80" s="141"/>
      <c r="WA80" s="141"/>
      <c r="WB80" s="141"/>
      <c r="WC80" s="141"/>
      <c r="WD80" s="141"/>
      <c r="WE80" s="141"/>
      <c r="WF80" s="141"/>
      <c r="WG80" s="141"/>
      <c r="WH80" s="141"/>
      <c r="WI80" s="141"/>
      <c r="WJ80" s="141"/>
      <c r="WK80" s="141"/>
      <c r="WL80" s="141"/>
      <c r="WM80" s="141"/>
      <c r="WN80" s="141"/>
      <c r="WO80" s="141"/>
      <c r="WP80" s="141"/>
      <c r="WQ80" s="141"/>
      <c r="WR80" s="141"/>
      <c r="WS80" s="141"/>
      <c r="WT80" s="141"/>
      <c r="WU80" s="141"/>
      <c r="WV80" s="141"/>
      <c r="WW80" s="141"/>
      <c r="WX80" s="141"/>
      <c r="WY80" s="141"/>
      <c r="WZ80" s="141"/>
      <c r="XA80" s="141"/>
      <c r="XB80" s="141"/>
      <c r="XC80" s="141"/>
      <c r="XD80" s="141"/>
      <c r="XE80" s="141"/>
      <c r="XF80" s="141"/>
      <c r="XG80" s="141"/>
      <c r="XH80" s="141"/>
      <c r="XI80" s="141"/>
      <c r="XJ80" s="141"/>
      <c r="XK80" s="141"/>
      <c r="XL80" s="141"/>
      <c r="XM80" s="141"/>
      <c r="XN80" s="141"/>
      <c r="XO80" s="141"/>
      <c r="XP80" s="141"/>
      <c r="XQ80" s="141"/>
      <c r="XR80" s="141"/>
      <c r="XS80" s="141"/>
      <c r="XT80" s="141"/>
      <c r="XU80" s="141"/>
      <c r="XV80" s="141"/>
      <c r="XW80" s="141"/>
      <c r="XX80" s="141"/>
      <c r="XY80" s="141"/>
      <c r="XZ80" s="141"/>
      <c r="YA80" s="141"/>
      <c r="YB80" s="141"/>
      <c r="YC80" s="141"/>
      <c r="YD80" s="141"/>
      <c r="YE80" s="141"/>
      <c r="YF80" s="141"/>
      <c r="YG80" s="141"/>
      <c r="YH80" s="141"/>
      <c r="YI80" s="141"/>
      <c r="YJ80" s="141"/>
      <c r="YK80" s="141"/>
      <c r="YL80" s="141"/>
      <c r="YM80" s="141"/>
      <c r="YN80" s="141"/>
      <c r="YO80" s="141"/>
      <c r="YP80" s="141"/>
      <c r="YQ80" s="141"/>
      <c r="YR80" s="141"/>
      <c r="YS80" s="141"/>
      <c r="YT80" s="141"/>
      <c r="YU80" s="141"/>
      <c r="YV80" s="141"/>
      <c r="YW80" s="141"/>
      <c r="YX80" s="141"/>
      <c r="YY80" s="141"/>
      <c r="YZ80" s="141"/>
      <c r="ZA80" s="141"/>
      <c r="ZB80" s="141"/>
      <c r="ZC80" s="141"/>
      <c r="ZD80" s="141"/>
      <c r="ZE80" s="141"/>
      <c r="ZF80" s="141"/>
      <c r="ZG80" s="141"/>
      <c r="ZH80" s="141"/>
      <c r="ZI80" s="141"/>
      <c r="ZJ80" s="141"/>
      <c r="ZK80" s="141"/>
      <c r="ZL80" s="141"/>
      <c r="ZM80" s="141"/>
      <c r="ZN80" s="141"/>
      <c r="ZO80" s="141"/>
      <c r="ZP80" s="141"/>
      <c r="ZQ80" s="141"/>
      <c r="ZR80" s="141"/>
      <c r="ZS80" s="141"/>
      <c r="ZT80" s="141"/>
      <c r="ZU80" s="141"/>
      <c r="ZV80" s="141"/>
      <c r="ZW80" s="141"/>
      <c r="ZX80" s="141"/>
      <c r="ZY80" s="141"/>
      <c r="ZZ80" s="141"/>
      <c r="AAA80" s="141"/>
      <c r="AAB80" s="141"/>
      <c r="AAC80" s="141"/>
      <c r="AAD80" s="141"/>
      <c r="AAE80" s="141"/>
      <c r="AAF80" s="141"/>
      <c r="AAG80" s="141"/>
      <c r="AAH80" s="141"/>
      <c r="AAI80" s="141"/>
      <c r="AAJ80" s="141"/>
      <c r="AAK80" s="141"/>
      <c r="AAL80" s="141"/>
      <c r="AAM80" s="141"/>
      <c r="AAN80" s="141"/>
      <c r="AAO80" s="141"/>
      <c r="AAP80" s="141"/>
      <c r="AAQ80" s="141"/>
      <c r="AAR80" s="141"/>
      <c r="AAS80" s="141"/>
      <c r="AAT80" s="141"/>
      <c r="AAU80" s="141"/>
      <c r="AAV80" s="141"/>
      <c r="AAW80" s="141"/>
      <c r="AAX80" s="141"/>
      <c r="AAY80" s="141"/>
      <c r="AAZ80" s="141"/>
      <c r="ABA80" s="141"/>
      <c r="ABB80" s="141"/>
      <c r="ABC80" s="141"/>
      <c r="ABD80" s="141"/>
      <c r="ABE80" s="141"/>
      <c r="ABF80" s="141"/>
      <c r="ABG80" s="141"/>
      <c r="ABH80" s="141"/>
      <c r="ABI80" s="141"/>
      <c r="ABJ80" s="141"/>
      <c r="ABK80" s="141"/>
      <c r="ABL80" s="141"/>
      <c r="ABM80" s="141"/>
      <c r="ABN80" s="141"/>
      <c r="ABO80" s="141"/>
      <c r="ABP80" s="141"/>
      <c r="ABQ80" s="141"/>
      <c r="ABR80" s="141"/>
      <c r="ABS80" s="141"/>
      <c r="ABT80" s="141"/>
      <c r="ABU80" s="141"/>
      <c r="ABV80" s="141"/>
      <c r="ABW80" s="141"/>
      <c r="ABX80" s="141"/>
      <c r="ABY80" s="141"/>
      <c r="ABZ80" s="141"/>
      <c r="ACA80" s="141"/>
      <c r="ACB80" s="141"/>
      <c r="ACC80" s="141"/>
      <c r="ACD80" s="141"/>
      <c r="ACE80" s="141"/>
      <c r="ACF80" s="141"/>
      <c r="ACG80" s="141"/>
      <c r="ACH80" s="141"/>
      <c r="ACI80" s="141"/>
      <c r="ACJ80" s="141"/>
      <c r="ACK80" s="141"/>
      <c r="ACL80" s="141"/>
      <c r="ACM80" s="141"/>
      <c r="ACN80" s="141"/>
      <c r="ACO80" s="141"/>
      <c r="ACP80" s="141"/>
      <c r="ACQ80" s="141"/>
      <c r="ACR80" s="141"/>
      <c r="ACS80" s="141"/>
      <c r="ACT80" s="141"/>
      <c r="ACU80" s="141"/>
      <c r="ACV80" s="141"/>
      <c r="ACW80" s="141"/>
      <c r="ACX80" s="141"/>
      <c r="ACY80" s="141"/>
      <c r="ACZ80" s="141"/>
      <c r="ADA80" s="141"/>
      <c r="ADB80" s="141"/>
      <c r="ADC80" s="141"/>
      <c r="ADD80" s="141"/>
      <c r="ADE80" s="141"/>
      <c r="ADF80" s="141"/>
      <c r="ADG80" s="141"/>
      <c r="ADH80" s="141"/>
      <c r="ADI80" s="141"/>
      <c r="ADJ80" s="141"/>
      <c r="ADK80" s="141"/>
      <c r="ADL80" s="141"/>
      <c r="ADM80" s="141"/>
      <c r="ADN80" s="141"/>
      <c r="ADO80" s="141"/>
      <c r="ADP80" s="141"/>
      <c r="ADQ80" s="141"/>
      <c r="ADR80" s="141"/>
      <c r="ADS80" s="141"/>
      <c r="ADT80" s="141"/>
      <c r="ADU80" s="141"/>
      <c r="ADV80" s="141"/>
      <c r="ADW80" s="141"/>
      <c r="ADX80" s="141"/>
      <c r="ADY80" s="141"/>
      <c r="ADZ80" s="141"/>
      <c r="AEA80" s="141"/>
      <c r="AEB80" s="141"/>
      <c r="AEC80" s="141"/>
      <c r="AED80" s="141"/>
      <c r="AEE80" s="141"/>
      <c r="AEF80" s="141"/>
      <c r="AEG80" s="141"/>
      <c r="AEH80" s="141"/>
      <c r="AEI80" s="141"/>
      <c r="AEJ80" s="141"/>
      <c r="AEK80" s="141"/>
      <c r="AEL80" s="141"/>
      <c r="AEM80" s="141"/>
      <c r="AEN80" s="141"/>
      <c r="AEO80" s="141"/>
      <c r="AEP80" s="141"/>
      <c r="AEQ80" s="141"/>
      <c r="AER80" s="141"/>
      <c r="AES80" s="141"/>
      <c r="AET80" s="141"/>
      <c r="AEU80" s="141"/>
      <c r="AEV80" s="141"/>
      <c r="AEW80" s="141"/>
      <c r="AEX80" s="141"/>
      <c r="AEY80" s="141"/>
      <c r="AEZ80" s="141"/>
      <c r="AFA80" s="141"/>
      <c r="AFB80" s="141"/>
      <c r="AFC80" s="141"/>
      <c r="AFD80" s="141"/>
      <c r="AFE80" s="141"/>
      <c r="AFF80" s="141"/>
      <c r="AFG80" s="141"/>
      <c r="AFH80" s="141"/>
      <c r="AFI80" s="141"/>
      <c r="AFJ80" s="141"/>
      <c r="AFK80" s="141"/>
      <c r="AFL80" s="141"/>
      <c r="AFM80" s="141"/>
      <c r="AFN80" s="141"/>
      <c r="AFO80" s="141"/>
      <c r="AFP80" s="141"/>
      <c r="AFQ80" s="141"/>
      <c r="AFR80" s="141"/>
      <c r="AFS80" s="141"/>
      <c r="AFT80" s="141"/>
      <c r="AFU80" s="141"/>
      <c r="AFV80" s="141"/>
      <c r="AFW80" s="141"/>
      <c r="AFX80" s="141"/>
      <c r="AFY80" s="141"/>
      <c r="AFZ80" s="141"/>
      <c r="AGA80" s="141"/>
      <c r="AGB80" s="141"/>
      <c r="AGC80" s="141"/>
      <c r="AGD80" s="141"/>
      <c r="AGE80" s="141"/>
      <c r="AGF80" s="141"/>
      <c r="AGG80" s="141"/>
      <c r="AGH80" s="141"/>
      <c r="AGI80" s="141"/>
      <c r="AGJ80" s="141"/>
      <c r="AGK80" s="141"/>
      <c r="AGL80" s="141"/>
      <c r="AGM80" s="141"/>
      <c r="AGN80" s="141"/>
      <c r="AGO80" s="141"/>
      <c r="AGP80" s="141"/>
      <c r="AGQ80" s="141"/>
      <c r="AGR80" s="141"/>
      <c r="AGS80" s="141"/>
      <c r="AGT80" s="141"/>
      <c r="AGU80" s="141"/>
      <c r="AGV80" s="141"/>
      <c r="AGW80" s="141"/>
      <c r="AGX80" s="141"/>
      <c r="AGY80" s="141"/>
      <c r="AGZ80" s="141"/>
      <c r="AHA80" s="141"/>
      <c r="AHB80" s="141"/>
      <c r="AHC80" s="141"/>
      <c r="AHD80" s="141"/>
      <c r="AHE80" s="141"/>
      <c r="AHF80" s="141"/>
      <c r="AHG80" s="141"/>
      <c r="AHH80" s="141"/>
      <c r="AHI80" s="141"/>
      <c r="AHJ80" s="141"/>
      <c r="AHK80" s="141"/>
      <c r="AHL80" s="141"/>
      <c r="AHM80" s="141"/>
      <c r="AHN80" s="141"/>
      <c r="AHO80" s="141"/>
      <c r="AHP80" s="141"/>
      <c r="AHQ80" s="141"/>
      <c r="AHR80" s="141"/>
      <c r="AHS80" s="141"/>
      <c r="AHT80" s="141"/>
      <c r="AHU80" s="141"/>
      <c r="AHV80" s="141"/>
      <c r="AHW80" s="141"/>
      <c r="AHX80" s="141"/>
      <c r="AHY80" s="141"/>
      <c r="AHZ80" s="141"/>
      <c r="AIA80" s="141"/>
      <c r="AIB80" s="141"/>
      <c r="AIC80" s="141"/>
      <c r="AID80" s="141"/>
      <c r="AIE80" s="141"/>
      <c r="AIF80" s="141"/>
      <c r="AIG80" s="141"/>
      <c r="AIH80" s="141"/>
      <c r="AII80" s="141"/>
      <c r="AIJ80" s="141"/>
      <c r="AIK80" s="141"/>
      <c r="AIL80" s="141"/>
      <c r="AIM80" s="141"/>
      <c r="AIN80" s="141"/>
      <c r="AIO80" s="141"/>
      <c r="AIP80" s="141"/>
      <c r="AIQ80" s="141"/>
      <c r="AIR80" s="141"/>
      <c r="AIS80" s="141"/>
      <c r="AIT80" s="141"/>
      <c r="AIU80" s="141"/>
      <c r="AIV80" s="141"/>
      <c r="AIW80" s="141"/>
      <c r="AIX80" s="141"/>
      <c r="AIY80" s="141"/>
      <c r="AIZ80" s="141"/>
      <c r="AJA80" s="141"/>
      <c r="AJB80" s="141"/>
      <c r="AJC80" s="141"/>
      <c r="AJD80" s="141"/>
      <c r="AJE80" s="141"/>
      <c r="AJF80" s="141"/>
      <c r="AJG80" s="141"/>
      <c r="AJH80" s="141"/>
      <c r="AJI80" s="141"/>
      <c r="AJJ80" s="141"/>
      <c r="AJK80" s="141"/>
      <c r="AJL80" s="141"/>
      <c r="AJM80" s="141"/>
      <c r="AJN80" s="141"/>
      <c r="AJO80" s="141"/>
      <c r="AJP80" s="141"/>
      <c r="AJQ80" s="141"/>
      <c r="AJR80" s="141"/>
      <c r="AJS80" s="141"/>
      <c r="AJT80" s="141"/>
      <c r="AJU80" s="141"/>
      <c r="AJV80" s="141"/>
      <c r="AJW80" s="141"/>
      <c r="AJX80" s="141"/>
      <c r="AJY80" s="141"/>
      <c r="AJZ80" s="141"/>
      <c r="AKA80" s="141"/>
      <c r="AKB80" s="141"/>
      <c r="AKC80" s="141"/>
      <c r="AKD80" s="141"/>
      <c r="AKE80" s="141"/>
      <c r="AKF80" s="141"/>
      <c r="AKG80" s="141"/>
      <c r="AKH80" s="141"/>
      <c r="AKI80" s="141"/>
      <c r="AKJ80" s="141"/>
      <c r="AKK80" s="141"/>
      <c r="AKL80" s="141"/>
      <c r="AKM80" s="141"/>
      <c r="AKN80" s="141"/>
      <c r="AKO80" s="141"/>
      <c r="AKP80" s="141"/>
      <c r="AKQ80" s="141"/>
      <c r="AKR80" s="141"/>
      <c r="AKS80" s="141"/>
      <c r="AKT80" s="141"/>
      <c r="AKU80" s="141"/>
      <c r="AKV80" s="141"/>
      <c r="AKW80" s="141"/>
      <c r="AKX80" s="141"/>
      <c r="AKY80" s="141"/>
      <c r="AKZ80" s="141"/>
      <c r="ALA80" s="141"/>
      <c r="ALB80" s="141"/>
      <c r="ALC80" s="141"/>
      <c r="ALD80" s="141"/>
      <c r="ALE80" s="141"/>
      <c r="ALF80" s="141"/>
      <c r="ALG80" s="141"/>
      <c r="ALH80" s="141"/>
      <c r="ALI80" s="141"/>
      <c r="ALJ80" s="141"/>
      <c r="ALK80" s="141"/>
      <c r="ALL80" s="141"/>
      <c r="ALM80" s="141"/>
      <c r="ALN80" s="141"/>
      <c r="ALO80" s="141"/>
      <c r="ALP80" s="141"/>
      <c r="ALQ80" s="141"/>
      <c r="ALR80" s="141"/>
      <c r="ALS80" s="141"/>
      <c r="ALT80" s="141"/>
      <c r="ALU80" s="141"/>
      <c r="ALV80" s="141"/>
      <c r="ALW80" s="141"/>
      <c r="ALX80" s="141"/>
      <c r="ALY80" s="141"/>
      <c r="ALZ80" s="141"/>
      <c r="AMA80" s="141"/>
      <c r="AMB80" s="141"/>
      <c r="AMC80" s="141"/>
      <c r="AMD80" s="141"/>
      <c r="AME80" s="141"/>
      <c r="AMF80" s="141"/>
      <c r="AMG80" s="141"/>
      <c r="AMH80" s="141"/>
      <c r="AMI80" s="141"/>
      <c r="AMJ80" s="141"/>
      <c r="AMK80" s="141"/>
      <c r="AML80" s="141"/>
    </row>
    <row r="81" spans="1:1026" s="142" customFormat="1" ht="16.5" customHeight="1">
      <c r="A81" s="141"/>
      <c r="B81" s="438"/>
      <c r="C81" s="439"/>
      <c r="D81" s="440"/>
      <c r="E81" s="441"/>
      <c r="F81" s="441"/>
      <c r="G81" s="350"/>
      <c r="H81" s="127">
        <v>0</v>
      </c>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c r="AM81" s="141"/>
      <c r="AN81" s="141"/>
      <c r="AO81" s="141"/>
      <c r="AP81" s="141"/>
      <c r="AQ81" s="141"/>
      <c r="AR81" s="141"/>
      <c r="AS81" s="141"/>
      <c r="AT81" s="141"/>
      <c r="AU81" s="141"/>
      <c r="AV81" s="141"/>
      <c r="AW81" s="141"/>
      <c r="AX81" s="141"/>
      <c r="AY81" s="141"/>
      <c r="AZ81" s="141"/>
      <c r="BA81" s="141"/>
      <c r="BB81" s="141"/>
      <c r="BC81" s="141"/>
      <c r="BD81" s="141"/>
      <c r="BE81" s="141"/>
      <c r="BF81" s="141"/>
      <c r="BG81" s="141"/>
      <c r="BH81" s="141"/>
      <c r="BI81" s="141"/>
      <c r="BJ81" s="141"/>
      <c r="BK81" s="141"/>
      <c r="BL81" s="141"/>
      <c r="BM81" s="141"/>
      <c r="BN81" s="141"/>
      <c r="BO81" s="141"/>
      <c r="BP81" s="141"/>
      <c r="BQ81" s="141"/>
      <c r="BR81" s="141"/>
      <c r="BS81" s="141"/>
      <c r="BT81" s="141"/>
      <c r="BU81" s="141"/>
      <c r="BV81" s="141"/>
      <c r="BW81" s="141"/>
      <c r="BX81" s="141"/>
      <c r="BY81" s="141"/>
      <c r="BZ81" s="141"/>
      <c r="CA81" s="141"/>
      <c r="CB81" s="141"/>
      <c r="CC81" s="141"/>
      <c r="CD81" s="141"/>
      <c r="CE81" s="141"/>
      <c r="CF81" s="141"/>
      <c r="CG81" s="141"/>
      <c r="CH81" s="141"/>
      <c r="CI81" s="141"/>
      <c r="CJ81" s="141"/>
      <c r="CK81" s="141"/>
      <c r="CL81" s="141"/>
      <c r="CM81" s="141"/>
      <c r="CN81" s="141"/>
      <c r="CO81" s="141"/>
      <c r="CP81" s="141"/>
      <c r="CQ81" s="141"/>
      <c r="CR81" s="141"/>
      <c r="CS81" s="141"/>
      <c r="CT81" s="141"/>
      <c r="CU81" s="141"/>
      <c r="CV81" s="141"/>
      <c r="CW81" s="141"/>
      <c r="CX81" s="141"/>
      <c r="CY81" s="141"/>
      <c r="CZ81" s="141"/>
      <c r="DA81" s="141"/>
      <c r="DB81" s="141"/>
      <c r="DC81" s="141"/>
      <c r="DD81" s="141"/>
      <c r="DE81" s="141"/>
      <c r="DF81" s="141"/>
      <c r="DG81" s="141"/>
      <c r="DH81" s="141"/>
      <c r="DI81" s="141"/>
      <c r="DJ81" s="141"/>
      <c r="DK81" s="141"/>
      <c r="DL81" s="141"/>
      <c r="DM81" s="141"/>
      <c r="DN81" s="141"/>
      <c r="DO81" s="141"/>
      <c r="DP81" s="141"/>
      <c r="DQ81" s="141"/>
      <c r="DR81" s="141"/>
      <c r="DS81" s="141"/>
      <c r="DT81" s="141"/>
      <c r="DU81" s="141"/>
      <c r="DV81" s="141"/>
      <c r="DW81" s="141"/>
      <c r="DX81" s="141"/>
      <c r="DY81" s="141"/>
      <c r="DZ81" s="141"/>
      <c r="EA81" s="141"/>
      <c r="EB81" s="141"/>
      <c r="EC81" s="141"/>
      <c r="ED81" s="141"/>
      <c r="EE81" s="141"/>
      <c r="EF81" s="141"/>
      <c r="EG81" s="141"/>
      <c r="EH81" s="141"/>
      <c r="EI81" s="141"/>
      <c r="EJ81" s="141"/>
      <c r="EK81" s="141"/>
      <c r="EL81" s="141"/>
      <c r="EM81" s="141"/>
      <c r="EN81" s="141"/>
      <c r="EO81" s="141"/>
      <c r="EP81" s="141"/>
      <c r="EQ81" s="141"/>
      <c r="ER81" s="141"/>
      <c r="ES81" s="141"/>
      <c r="ET81" s="141"/>
      <c r="EU81" s="141"/>
      <c r="EV81" s="141"/>
      <c r="EW81" s="141"/>
      <c r="EX81" s="141"/>
      <c r="EY81" s="141"/>
      <c r="EZ81" s="141"/>
      <c r="FA81" s="141"/>
      <c r="FB81" s="141"/>
      <c r="FC81" s="141"/>
      <c r="FD81" s="141"/>
      <c r="FE81" s="141"/>
      <c r="FF81" s="141"/>
      <c r="FG81" s="141"/>
      <c r="FH81" s="141"/>
      <c r="FI81" s="141"/>
      <c r="FJ81" s="141"/>
      <c r="FK81" s="141"/>
      <c r="FL81" s="141"/>
      <c r="FM81" s="141"/>
      <c r="FN81" s="141"/>
      <c r="FO81" s="141"/>
      <c r="FP81" s="141"/>
      <c r="FQ81" s="141"/>
      <c r="FR81" s="141"/>
      <c r="FS81" s="141"/>
      <c r="FT81" s="141"/>
      <c r="FU81" s="141"/>
      <c r="FV81" s="141"/>
      <c r="FW81" s="141"/>
      <c r="FX81" s="141"/>
      <c r="FY81" s="141"/>
      <c r="FZ81" s="141"/>
      <c r="GA81" s="141"/>
      <c r="GB81" s="141"/>
      <c r="GC81" s="141"/>
      <c r="GD81" s="141"/>
      <c r="GE81" s="141"/>
      <c r="GF81" s="141"/>
      <c r="GG81" s="141"/>
      <c r="GH81" s="141"/>
      <c r="GI81" s="141"/>
      <c r="GJ81" s="141"/>
      <c r="GK81" s="141"/>
      <c r="GL81" s="141"/>
      <c r="GM81" s="141"/>
      <c r="GN81" s="141"/>
      <c r="GO81" s="141"/>
      <c r="GP81" s="141"/>
      <c r="GQ81" s="141"/>
      <c r="GR81" s="141"/>
      <c r="GS81" s="141"/>
      <c r="GT81" s="141"/>
      <c r="GU81" s="141"/>
      <c r="GV81" s="141"/>
      <c r="GW81" s="141"/>
      <c r="GX81" s="141"/>
      <c r="GY81" s="141"/>
      <c r="GZ81" s="141"/>
      <c r="HA81" s="141"/>
      <c r="HB81" s="141"/>
      <c r="HC81" s="141"/>
      <c r="HD81" s="141"/>
      <c r="HE81" s="141"/>
      <c r="HF81" s="141"/>
      <c r="HG81" s="141"/>
      <c r="HH81" s="141"/>
      <c r="HI81" s="141"/>
      <c r="HJ81" s="141"/>
      <c r="HK81" s="141"/>
      <c r="HL81" s="141"/>
      <c r="HM81" s="141"/>
      <c r="HN81" s="141"/>
      <c r="HO81" s="141"/>
      <c r="HP81" s="141"/>
      <c r="HQ81" s="141"/>
      <c r="HR81" s="141"/>
      <c r="HS81" s="141"/>
      <c r="HT81" s="141"/>
      <c r="HU81" s="141"/>
      <c r="HV81" s="141"/>
      <c r="HW81" s="141"/>
      <c r="HX81" s="141"/>
      <c r="HY81" s="141"/>
      <c r="HZ81" s="141"/>
      <c r="IA81" s="141"/>
      <c r="IB81" s="141"/>
      <c r="IC81" s="141"/>
      <c r="ID81" s="141"/>
      <c r="IE81" s="141"/>
      <c r="IF81" s="141"/>
      <c r="IG81" s="141"/>
      <c r="IH81" s="141"/>
      <c r="II81" s="141"/>
      <c r="IJ81" s="141"/>
      <c r="IK81" s="141"/>
      <c r="IL81" s="141"/>
      <c r="IM81" s="141"/>
      <c r="IN81" s="141"/>
      <c r="IO81" s="141"/>
      <c r="IP81" s="141"/>
      <c r="IQ81" s="141"/>
      <c r="IR81" s="141"/>
      <c r="IS81" s="141"/>
      <c r="IT81" s="141"/>
      <c r="IU81" s="141"/>
      <c r="IV81" s="141"/>
      <c r="IW81" s="141"/>
      <c r="IX81" s="141"/>
      <c r="IY81" s="141"/>
      <c r="IZ81" s="141"/>
      <c r="JA81" s="141"/>
      <c r="JB81" s="141"/>
      <c r="JC81" s="141"/>
      <c r="JD81" s="141"/>
      <c r="JE81" s="141"/>
      <c r="JF81" s="141"/>
      <c r="JG81" s="141"/>
      <c r="JH81" s="141"/>
      <c r="JI81" s="141"/>
      <c r="JJ81" s="141"/>
      <c r="JK81" s="141"/>
      <c r="JL81" s="141"/>
      <c r="JM81" s="141"/>
      <c r="JN81" s="141"/>
      <c r="JO81" s="141"/>
      <c r="JP81" s="141"/>
      <c r="JQ81" s="141"/>
      <c r="JR81" s="141"/>
      <c r="JS81" s="141"/>
      <c r="JT81" s="141"/>
      <c r="JU81" s="141"/>
      <c r="JV81" s="141"/>
      <c r="JW81" s="141"/>
      <c r="JX81" s="141"/>
      <c r="JY81" s="141"/>
      <c r="JZ81" s="141"/>
      <c r="KA81" s="141"/>
      <c r="KB81" s="141"/>
      <c r="KC81" s="141"/>
      <c r="KD81" s="141"/>
      <c r="KE81" s="141"/>
      <c r="KF81" s="141"/>
      <c r="KG81" s="141"/>
      <c r="KH81" s="141"/>
      <c r="KI81" s="141"/>
      <c r="KJ81" s="141"/>
      <c r="KK81" s="141"/>
      <c r="KL81" s="141"/>
      <c r="KM81" s="141"/>
      <c r="KN81" s="141"/>
      <c r="KO81" s="141"/>
      <c r="KP81" s="141"/>
      <c r="KQ81" s="141"/>
      <c r="KR81" s="141"/>
      <c r="KS81" s="141"/>
      <c r="KT81" s="141"/>
      <c r="KU81" s="141"/>
      <c r="KV81" s="141"/>
      <c r="KW81" s="141"/>
      <c r="KX81" s="141"/>
      <c r="KY81" s="141"/>
      <c r="KZ81" s="141"/>
      <c r="LA81" s="141"/>
      <c r="LB81" s="141"/>
      <c r="LC81" s="141"/>
      <c r="LD81" s="141"/>
      <c r="LE81" s="141"/>
      <c r="LF81" s="141"/>
      <c r="LG81" s="141"/>
      <c r="LH81" s="141"/>
      <c r="LI81" s="141"/>
      <c r="LJ81" s="141"/>
      <c r="LK81" s="141"/>
      <c r="LL81" s="141"/>
      <c r="LM81" s="141"/>
      <c r="LN81" s="141"/>
      <c r="LO81" s="141"/>
      <c r="LP81" s="141"/>
      <c r="LQ81" s="141"/>
      <c r="LR81" s="141"/>
      <c r="LS81" s="141"/>
      <c r="LT81" s="141"/>
      <c r="LU81" s="141"/>
      <c r="LV81" s="141"/>
      <c r="LW81" s="141"/>
      <c r="LX81" s="141"/>
      <c r="LY81" s="141"/>
      <c r="LZ81" s="141"/>
      <c r="MA81" s="141"/>
      <c r="MB81" s="141"/>
      <c r="MC81" s="141"/>
      <c r="MD81" s="141"/>
      <c r="ME81" s="141"/>
      <c r="MF81" s="141"/>
      <c r="MG81" s="141"/>
      <c r="MH81" s="141"/>
      <c r="MI81" s="141"/>
      <c r="MJ81" s="141"/>
      <c r="MK81" s="141"/>
      <c r="ML81" s="141"/>
      <c r="MM81" s="141"/>
      <c r="MN81" s="141"/>
      <c r="MO81" s="141"/>
      <c r="MP81" s="141"/>
      <c r="MQ81" s="141"/>
      <c r="MR81" s="141"/>
      <c r="MS81" s="141"/>
      <c r="MT81" s="141"/>
      <c r="MU81" s="141"/>
      <c r="MV81" s="141"/>
      <c r="MW81" s="141"/>
      <c r="MX81" s="141"/>
      <c r="MY81" s="141"/>
      <c r="MZ81" s="141"/>
      <c r="NA81" s="141"/>
      <c r="NB81" s="141"/>
      <c r="NC81" s="141"/>
      <c r="ND81" s="141"/>
      <c r="NE81" s="141"/>
      <c r="NF81" s="141"/>
      <c r="NG81" s="141"/>
      <c r="NH81" s="141"/>
      <c r="NI81" s="141"/>
      <c r="NJ81" s="141"/>
      <c r="NK81" s="141"/>
      <c r="NL81" s="141"/>
      <c r="NM81" s="141"/>
      <c r="NN81" s="141"/>
      <c r="NO81" s="141"/>
      <c r="NP81" s="141"/>
      <c r="NQ81" s="141"/>
      <c r="NR81" s="141"/>
      <c r="NS81" s="141"/>
      <c r="NT81" s="141"/>
      <c r="NU81" s="141"/>
      <c r="NV81" s="141"/>
      <c r="NW81" s="141"/>
      <c r="NX81" s="141"/>
      <c r="NY81" s="141"/>
      <c r="NZ81" s="141"/>
      <c r="OA81" s="141"/>
      <c r="OB81" s="141"/>
      <c r="OC81" s="141"/>
      <c r="OD81" s="141"/>
      <c r="OE81" s="141"/>
      <c r="OF81" s="141"/>
      <c r="OG81" s="141"/>
      <c r="OH81" s="141"/>
      <c r="OI81" s="141"/>
      <c r="OJ81" s="141"/>
      <c r="OK81" s="141"/>
      <c r="OL81" s="141"/>
      <c r="OM81" s="141"/>
      <c r="ON81" s="141"/>
      <c r="OO81" s="141"/>
      <c r="OP81" s="141"/>
      <c r="OQ81" s="141"/>
      <c r="OR81" s="141"/>
      <c r="OS81" s="141"/>
      <c r="OT81" s="141"/>
      <c r="OU81" s="141"/>
      <c r="OV81" s="141"/>
      <c r="OW81" s="141"/>
      <c r="OX81" s="141"/>
      <c r="OY81" s="141"/>
      <c r="OZ81" s="141"/>
      <c r="PA81" s="141"/>
      <c r="PB81" s="141"/>
      <c r="PC81" s="141"/>
      <c r="PD81" s="141"/>
      <c r="PE81" s="141"/>
      <c r="PF81" s="141"/>
      <c r="PG81" s="141"/>
      <c r="PH81" s="141"/>
      <c r="PI81" s="141"/>
      <c r="PJ81" s="141"/>
      <c r="PK81" s="141"/>
      <c r="PL81" s="141"/>
      <c r="PM81" s="141"/>
      <c r="PN81" s="141"/>
      <c r="PO81" s="141"/>
      <c r="PP81" s="141"/>
      <c r="PQ81" s="141"/>
      <c r="PR81" s="141"/>
      <c r="PS81" s="141"/>
      <c r="PT81" s="141"/>
      <c r="PU81" s="141"/>
      <c r="PV81" s="141"/>
      <c r="PW81" s="141"/>
      <c r="PX81" s="141"/>
      <c r="PY81" s="141"/>
      <c r="PZ81" s="141"/>
      <c r="QA81" s="141"/>
      <c r="QB81" s="141"/>
      <c r="QC81" s="141"/>
      <c r="QD81" s="141"/>
      <c r="QE81" s="141"/>
      <c r="QF81" s="141"/>
      <c r="QG81" s="141"/>
      <c r="QH81" s="141"/>
      <c r="QI81" s="141"/>
      <c r="QJ81" s="141"/>
      <c r="QK81" s="141"/>
      <c r="QL81" s="141"/>
      <c r="QM81" s="141"/>
      <c r="QN81" s="141"/>
      <c r="QO81" s="141"/>
      <c r="QP81" s="141"/>
      <c r="QQ81" s="141"/>
      <c r="QR81" s="141"/>
      <c r="QS81" s="141"/>
      <c r="QT81" s="141"/>
      <c r="QU81" s="141"/>
      <c r="QV81" s="141"/>
      <c r="QW81" s="141"/>
      <c r="QX81" s="141"/>
      <c r="QY81" s="141"/>
      <c r="QZ81" s="141"/>
      <c r="RA81" s="141"/>
      <c r="RB81" s="141"/>
      <c r="RC81" s="141"/>
      <c r="RD81" s="141"/>
      <c r="RE81" s="141"/>
      <c r="RF81" s="141"/>
      <c r="RG81" s="141"/>
      <c r="RH81" s="141"/>
      <c r="RI81" s="141"/>
      <c r="RJ81" s="141"/>
      <c r="RK81" s="141"/>
      <c r="RL81" s="141"/>
      <c r="RM81" s="141"/>
      <c r="RN81" s="141"/>
      <c r="RO81" s="141"/>
      <c r="RP81" s="141"/>
      <c r="RQ81" s="141"/>
      <c r="RR81" s="141"/>
      <c r="RS81" s="141"/>
      <c r="RT81" s="141"/>
      <c r="RU81" s="141"/>
      <c r="RV81" s="141"/>
      <c r="RW81" s="141"/>
      <c r="RX81" s="141"/>
      <c r="RY81" s="141"/>
      <c r="RZ81" s="141"/>
      <c r="SA81" s="141"/>
      <c r="SB81" s="141"/>
      <c r="SC81" s="141"/>
      <c r="SD81" s="141"/>
      <c r="SE81" s="141"/>
      <c r="SF81" s="141"/>
      <c r="SG81" s="141"/>
      <c r="SH81" s="141"/>
      <c r="SI81" s="141"/>
      <c r="SJ81" s="141"/>
      <c r="SK81" s="141"/>
      <c r="SL81" s="141"/>
      <c r="SM81" s="141"/>
      <c r="SN81" s="141"/>
      <c r="SO81" s="141"/>
      <c r="SP81" s="141"/>
      <c r="SQ81" s="141"/>
      <c r="SR81" s="141"/>
      <c r="SS81" s="141"/>
      <c r="ST81" s="141"/>
      <c r="SU81" s="141"/>
      <c r="SV81" s="141"/>
      <c r="SW81" s="141"/>
      <c r="SX81" s="141"/>
      <c r="SY81" s="141"/>
      <c r="SZ81" s="141"/>
      <c r="TA81" s="141"/>
      <c r="TB81" s="141"/>
      <c r="TC81" s="141"/>
      <c r="TD81" s="141"/>
      <c r="TE81" s="141"/>
      <c r="TF81" s="141"/>
      <c r="TG81" s="141"/>
      <c r="TH81" s="141"/>
      <c r="TI81" s="141"/>
      <c r="TJ81" s="141"/>
      <c r="TK81" s="141"/>
      <c r="TL81" s="141"/>
      <c r="TM81" s="141"/>
      <c r="TN81" s="141"/>
      <c r="TO81" s="141"/>
      <c r="TP81" s="141"/>
      <c r="TQ81" s="141"/>
      <c r="TR81" s="141"/>
      <c r="TS81" s="141"/>
      <c r="TT81" s="141"/>
      <c r="TU81" s="141"/>
      <c r="TV81" s="141"/>
      <c r="TW81" s="141"/>
      <c r="TX81" s="141"/>
      <c r="TY81" s="141"/>
      <c r="TZ81" s="141"/>
      <c r="UA81" s="141"/>
      <c r="UB81" s="141"/>
      <c r="UC81" s="141"/>
      <c r="UD81" s="141"/>
      <c r="UE81" s="141"/>
      <c r="UF81" s="141"/>
      <c r="UG81" s="141"/>
      <c r="UH81" s="141"/>
      <c r="UI81" s="141"/>
      <c r="UJ81" s="141"/>
      <c r="UK81" s="141"/>
      <c r="UL81" s="141"/>
      <c r="UM81" s="141"/>
      <c r="UN81" s="141"/>
      <c r="UO81" s="141"/>
      <c r="UP81" s="141"/>
      <c r="UQ81" s="141"/>
      <c r="UR81" s="141"/>
      <c r="US81" s="141"/>
      <c r="UT81" s="141"/>
      <c r="UU81" s="141"/>
      <c r="UV81" s="141"/>
      <c r="UW81" s="141"/>
      <c r="UX81" s="141"/>
      <c r="UY81" s="141"/>
      <c r="UZ81" s="141"/>
      <c r="VA81" s="141"/>
      <c r="VB81" s="141"/>
      <c r="VC81" s="141"/>
      <c r="VD81" s="141"/>
      <c r="VE81" s="141"/>
      <c r="VF81" s="141"/>
      <c r="VG81" s="141"/>
      <c r="VH81" s="141"/>
      <c r="VI81" s="141"/>
      <c r="VJ81" s="141"/>
      <c r="VK81" s="141"/>
      <c r="VL81" s="141"/>
      <c r="VM81" s="141"/>
      <c r="VN81" s="141"/>
      <c r="VO81" s="141"/>
      <c r="VP81" s="141"/>
      <c r="VQ81" s="141"/>
      <c r="VR81" s="141"/>
      <c r="VS81" s="141"/>
      <c r="VT81" s="141"/>
      <c r="VU81" s="141"/>
      <c r="VV81" s="141"/>
      <c r="VW81" s="141"/>
      <c r="VX81" s="141"/>
      <c r="VY81" s="141"/>
      <c r="VZ81" s="141"/>
      <c r="WA81" s="141"/>
      <c r="WB81" s="141"/>
      <c r="WC81" s="141"/>
      <c r="WD81" s="141"/>
      <c r="WE81" s="141"/>
      <c r="WF81" s="141"/>
      <c r="WG81" s="141"/>
      <c r="WH81" s="141"/>
      <c r="WI81" s="141"/>
      <c r="WJ81" s="141"/>
      <c r="WK81" s="141"/>
      <c r="WL81" s="141"/>
      <c r="WM81" s="141"/>
      <c r="WN81" s="141"/>
      <c r="WO81" s="141"/>
      <c r="WP81" s="141"/>
      <c r="WQ81" s="141"/>
      <c r="WR81" s="141"/>
      <c r="WS81" s="141"/>
      <c r="WT81" s="141"/>
      <c r="WU81" s="141"/>
      <c r="WV81" s="141"/>
      <c r="WW81" s="141"/>
      <c r="WX81" s="141"/>
      <c r="WY81" s="141"/>
      <c r="WZ81" s="141"/>
      <c r="XA81" s="141"/>
      <c r="XB81" s="141"/>
      <c r="XC81" s="141"/>
      <c r="XD81" s="141"/>
      <c r="XE81" s="141"/>
      <c r="XF81" s="141"/>
      <c r="XG81" s="141"/>
      <c r="XH81" s="141"/>
      <c r="XI81" s="141"/>
      <c r="XJ81" s="141"/>
      <c r="XK81" s="141"/>
      <c r="XL81" s="141"/>
      <c r="XM81" s="141"/>
      <c r="XN81" s="141"/>
      <c r="XO81" s="141"/>
      <c r="XP81" s="141"/>
      <c r="XQ81" s="141"/>
      <c r="XR81" s="141"/>
      <c r="XS81" s="141"/>
      <c r="XT81" s="141"/>
      <c r="XU81" s="141"/>
      <c r="XV81" s="141"/>
      <c r="XW81" s="141"/>
      <c r="XX81" s="141"/>
      <c r="XY81" s="141"/>
      <c r="XZ81" s="141"/>
      <c r="YA81" s="141"/>
      <c r="YB81" s="141"/>
      <c r="YC81" s="141"/>
      <c r="YD81" s="141"/>
      <c r="YE81" s="141"/>
      <c r="YF81" s="141"/>
      <c r="YG81" s="141"/>
      <c r="YH81" s="141"/>
      <c r="YI81" s="141"/>
      <c r="YJ81" s="141"/>
      <c r="YK81" s="141"/>
      <c r="YL81" s="141"/>
      <c r="YM81" s="141"/>
      <c r="YN81" s="141"/>
      <c r="YO81" s="141"/>
      <c r="YP81" s="141"/>
      <c r="YQ81" s="141"/>
      <c r="YR81" s="141"/>
      <c r="YS81" s="141"/>
      <c r="YT81" s="141"/>
      <c r="YU81" s="141"/>
      <c r="YV81" s="141"/>
      <c r="YW81" s="141"/>
      <c r="YX81" s="141"/>
      <c r="YY81" s="141"/>
      <c r="YZ81" s="141"/>
      <c r="ZA81" s="141"/>
      <c r="ZB81" s="141"/>
      <c r="ZC81" s="141"/>
      <c r="ZD81" s="141"/>
      <c r="ZE81" s="141"/>
      <c r="ZF81" s="141"/>
      <c r="ZG81" s="141"/>
      <c r="ZH81" s="141"/>
      <c r="ZI81" s="141"/>
      <c r="ZJ81" s="141"/>
      <c r="ZK81" s="141"/>
      <c r="ZL81" s="141"/>
      <c r="ZM81" s="141"/>
      <c r="ZN81" s="141"/>
      <c r="ZO81" s="141"/>
      <c r="ZP81" s="141"/>
      <c r="ZQ81" s="141"/>
      <c r="ZR81" s="141"/>
      <c r="ZS81" s="141"/>
      <c r="ZT81" s="141"/>
      <c r="ZU81" s="141"/>
      <c r="ZV81" s="141"/>
      <c r="ZW81" s="141"/>
      <c r="ZX81" s="141"/>
      <c r="ZY81" s="141"/>
      <c r="ZZ81" s="141"/>
      <c r="AAA81" s="141"/>
      <c r="AAB81" s="141"/>
      <c r="AAC81" s="141"/>
      <c r="AAD81" s="141"/>
      <c r="AAE81" s="141"/>
      <c r="AAF81" s="141"/>
      <c r="AAG81" s="141"/>
      <c r="AAH81" s="141"/>
      <c r="AAI81" s="141"/>
      <c r="AAJ81" s="141"/>
      <c r="AAK81" s="141"/>
      <c r="AAL81" s="141"/>
      <c r="AAM81" s="141"/>
      <c r="AAN81" s="141"/>
      <c r="AAO81" s="141"/>
      <c r="AAP81" s="141"/>
      <c r="AAQ81" s="141"/>
      <c r="AAR81" s="141"/>
      <c r="AAS81" s="141"/>
      <c r="AAT81" s="141"/>
      <c r="AAU81" s="141"/>
      <c r="AAV81" s="141"/>
      <c r="AAW81" s="141"/>
      <c r="AAX81" s="141"/>
      <c r="AAY81" s="141"/>
      <c r="AAZ81" s="141"/>
      <c r="ABA81" s="141"/>
      <c r="ABB81" s="141"/>
      <c r="ABC81" s="141"/>
      <c r="ABD81" s="141"/>
      <c r="ABE81" s="141"/>
      <c r="ABF81" s="141"/>
      <c r="ABG81" s="141"/>
      <c r="ABH81" s="141"/>
      <c r="ABI81" s="141"/>
      <c r="ABJ81" s="141"/>
      <c r="ABK81" s="141"/>
      <c r="ABL81" s="141"/>
      <c r="ABM81" s="141"/>
      <c r="ABN81" s="141"/>
      <c r="ABO81" s="141"/>
      <c r="ABP81" s="141"/>
      <c r="ABQ81" s="141"/>
      <c r="ABR81" s="141"/>
      <c r="ABS81" s="141"/>
      <c r="ABT81" s="141"/>
      <c r="ABU81" s="141"/>
      <c r="ABV81" s="141"/>
      <c r="ABW81" s="141"/>
      <c r="ABX81" s="141"/>
      <c r="ABY81" s="141"/>
      <c r="ABZ81" s="141"/>
      <c r="ACA81" s="141"/>
      <c r="ACB81" s="141"/>
      <c r="ACC81" s="141"/>
      <c r="ACD81" s="141"/>
      <c r="ACE81" s="141"/>
      <c r="ACF81" s="141"/>
      <c r="ACG81" s="141"/>
      <c r="ACH81" s="141"/>
      <c r="ACI81" s="141"/>
      <c r="ACJ81" s="141"/>
      <c r="ACK81" s="141"/>
      <c r="ACL81" s="141"/>
      <c r="ACM81" s="141"/>
      <c r="ACN81" s="141"/>
      <c r="ACO81" s="141"/>
      <c r="ACP81" s="141"/>
      <c r="ACQ81" s="141"/>
      <c r="ACR81" s="141"/>
      <c r="ACS81" s="141"/>
      <c r="ACT81" s="141"/>
      <c r="ACU81" s="141"/>
      <c r="ACV81" s="141"/>
      <c r="ACW81" s="141"/>
      <c r="ACX81" s="141"/>
      <c r="ACY81" s="141"/>
      <c r="ACZ81" s="141"/>
      <c r="ADA81" s="141"/>
      <c r="ADB81" s="141"/>
      <c r="ADC81" s="141"/>
      <c r="ADD81" s="141"/>
      <c r="ADE81" s="141"/>
      <c r="ADF81" s="141"/>
      <c r="ADG81" s="141"/>
      <c r="ADH81" s="141"/>
      <c r="ADI81" s="141"/>
      <c r="ADJ81" s="141"/>
      <c r="ADK81" s="141"/>
      <c r="ADL81" s="141"/>
      <c r="ADM81" s="141"/>
      <c r="ADN81" s="141"/>
      <c r="ADO81" s="141"/>
      <c r="ADP81" s="141"/>
      <c r="ADQ81" s="141"/>
      <c r="ADR81" s="141"/>
      <c r="ADS81" s="141"/>
      <c r="ADT81" s="141"/>
      <c r="ADU81" s="141"/>
      <c r="ADV81" s="141"/>
      <c r="ADW81" s="141"/>
      <c r="ADX81" s="141"/>
      <c r="ADY81" s="141"/>
      <c r="ADZ81" s="141"/>
      <c r="AEA81" s="141"/>
      <c r="AEB81" s="141"/>
      <c r="AEC81" s="141"/>
      <c r="AED81" s="141"/>
      <c r="AEE81" s="141"/>
      <c r="AEF81" s="141"/>
      <c r="AEG81" s="141"/>
      <c r="AEH81" s="141"/>
      <c r="AEI81" s="141"/>
      <c r="AEJ81" s="141"/>
      <c r="AEK81" s="141"/>
      <c r="AEL81" s="141"/>
      <c r="AEM81" s="141"/>
      <c r="AEN81" s="141"/>
      <c r="AEO81" s="141"/>
      <c r="AEP81" s="141"/>
      <c r="AEQ81" s="141"/>
      <c r="AER81" s="141"/>
      <c r="AES81" s="141"/>
      <c r="AET81" s="141"/>
      <c r="AEU81" s="141"/>
      <c r="AEV81" s="141"/>
      <c r="AEW81" s="141"/>
      <c r="AEX81" s="141"/>
      <c r="AEY81" s="141"/>
      <c r="AEZ81" s="141"/>
      <c r="AFA81" s="141"/>
      <c r="AFB81" s="141"/>
      <c r="AFC81" s="141"/>
      <c r="AFD81" s="141"/>
      <c r="AFE81" s="141"/>
      <c r="AFF81" s="141"/>
      <c r="AFG81" s="141"/>
      <c r="AFH81" s="141"/>
      <c r="AFI81" s="141"/>
      <c r="AFJ81" s="141"/>
      <c r="AFK81" s="141"/>
      <c r="AFL81" s="141"/>
      <c r="AFM81" s="141"/>
      <c r="AFN81" s="141"/>
      <c r="AFO81" s="141"/>
      <c r="AFP81" s="141"/>
      <c r="AFQ81" s="141"/>
      <c r="AFR81" s="141"/>
      <c r="AFS81" s="141"/>
      <c r="AFT81" s="141"/>
      <c r="AFU81" s="141"/>
      <c r="AFV81" s="141"/>
      <c r="AFW81" s="141"/>
      <c r="AFX81" s="141"/>
      <c r="AFY81" s="141"/>
      <c r="AFZ81" s="141"/>
      <c r="AGA81" s="141"/>
      <c r="AGB81" s="141"/>
      <c r="AGC81" s="141"/>
      <c r="AGD81" s="141"/>
      <c r="AGE81" s="141"/>
      <c r="AGF81" s="141"/>
      <c r="AGG81" s="141"/>
      <c r="AGH81" s="141"/>
      <c r="AGI81" s="141"/>
      <c r="AGJ81" s="141"/>
      <c r="AGK81" s="141"/>
      <c r="AGL81" s="141"/>
      <c r="AGM81" s="141"/>
      <c r="AGN81" s="141"/>
      <c r="AGO81" s="141"/>
      <c r="AGP81" s="141"/>
      <c r="AGQ81" s="141"/>
      <c r="AGR81" s="141"/>
      <c r="AGS81" s="141"/>
      <c r="AGT81" s="141"/>
      <c r="AGU81" s="141"/>
      <c r="AGV81" s="141"/>
      <c r="AGW81" s="141"/>
      <c r="AGX81" s="141"/>
      <c r="AGY81" s="141"/>
      <c r="AGZ81" s="141"/>
      <c r="AHA81" s="141"/>
      <c r="AHB81" s="141"/>
      <c r="AHC81" s="141"/>
      <c r="AHD81" s="141"/>
      <c r="AHE81" s="141"/>
      <c r="AHF81" s="141"/>
      <c r="AHG81" s="141"/>
      <c r="AHH81" s="141"/>
      <c r="AHI81" s="141"/>
      <c r="AHJ81" s="141"/>
      <c r="AHK81" s="141"/>
      <c r="AHL81" s="141"/>
      <c r="AHM81" s="141"/>
      <c r="AHN81" s="141"/>
      <c r="AHO81" s="141"/>
      <c r="AHP81" s="141"/>
      <c r="AHQ81" s="141"/>
      <c r="AHR81" s="141"/>
      <c r="AHS81" s="141"/>
      <c r="AHT81" s="141"/>
      <c r="AHU81" s="141"/>
      <c r="AHV81" s="141"/>
      <c r="AHW81" s="141"/>
      <c r="AHX81" s="141"/>
      <c r="AHY81" s="141"/>
      <c r="AHZ81" s="141"/>
      <c r="AIA81" s="141"/>
      <c r="AIB81" s="141"/>
      <c r="AIC81" s="141"/>
      <c r="AID81" s="141"/>
      <c r="AIE81" s="141"/>
      <c r="AIF81" s="141"/>
      <c r="AIG81" s="141"/>
      <c r="AIH81" s="141"/>
      <c r="AII81" s="141"/>
      <c r="AIJ81" s="141"/>
      <c r="AIK81" s="141"/>
      <c r="AIL81" s="141"/>
      <c r="AIM81" s="141"/>
      <c r="AIN81" s="141"/>
      <c r="AIO81" s="141"/>
      <c r="AIP81" s="141"/>
      <c r="AIQ81" s="141"/>
      <c r="AIR81" s="141"/>
      <c r="AIS81" s="141"/>
      <c r="AIT81" s="141"/>
      <c r="AIU81" s="141"/>
      <c r="AIV81" s="141"/>
      <c r="AIW81" s="141"/>
      <c r="AIX81" s="141"/>
      <c r="AIY81" s="141"/>
      <c r="AIZ81" s="141"/>
      <c r="AJA81" s="141"/>
      <c r="AJB81" s="141"/>
      <c r="AJC81" s="141"/>
      <c r="AJD81" s="141"/>
      <c r="AJE81" s="141"/>
      <c r="AJF81" s="141"/>
      <c r="AJG81" s="141"/>
      <c r="AJH81" s="141"/>
      <c r="AJI81" s="141"/>
      <c r="AJJ81" s="141"/>
      <c r="AJK81" s="141"/>
      <c r="AJL81" s="141"/>
      <c r="AJM81" s="141"/>
      <c r="AJN81" s="141"/>
      <c r="AJO81" s="141"/>
      <c r="AJP81" s="141"/>
      <c r="AJQ81" s="141"/>
      <c r="AJR81" s="141"/>
      <c r="AJS81" s="141"/>
      <c r="AJT81" s="141"/>
      <c r="AJU81" s="141"/>
      <c r="AJV81" s="141"/>
      <c r="AJW81" s="141"/>
      <c r="AJX81" s="141"/>
      <c r="AJY81" s="141"/>
      <c r="AJZ81" s="141"/>
      <c r="AKA81" s="141"/>
      <c r="AKB81" s="141"/>
      <c r="AKC81" s="141"/>
      <c r="AKD81" s="141"/>
      <c r="AKE81" s="141"/>
      <c r="AKF81" s="141"/>
      <c r="AKG81" s="141"/>
      <c r="AKH81" s="141"/>
      <c r="AKI81" s="141"/>
      <c r="AKJ81" s="141"/>
      <c r="AKK81" s="141"/>
      <c r="AKL81" s="141"/>
      <c r="AKM81" s="141"/>
      <c r="AKN81" s="141"/>
      <c r="AKO81" s="141"/>
      <c r="AKP81" s="141"/>
      <c r="AKQ81" s="141"/>
      <c r="AKR81" s="141"/>
      <c r="AKS81" s="141"/>
      <c r="AKT81" s="141"/>
      <c r="AKU81" s="141"/>
      <c r="AKV81" s="141"/>
      <c r="AKW81" s="141"/>
      <c r="AKX81" s="141"/>
      <c r="AKY81" s="141"/>
      <c r="AKZ81" s="141"/>
      <c r="ALA81" s="141"/>
      <c r="ALB81" s="141"/>
      <c r="ALC81" s="141"/>
      <c r="ALD81" s="141"/>
      <c r="ALE81" s="141"/>
      <c r="ALF81" s="141"/>
      <c r="ALG81" s="141"/>
      <c r="ALH81" s="141"/>
      <c r="ALI81" s="141"/>
      <c r="ALJ81" s="141"/>
      <c r="ALK81" s="141"/>
      <c r="ALL81" s="141"/>
      <c r="ALM81" s="141"/>
      <c r="ALN81" s="141"/>
      <c r="ALO81" s="141"/>
      <c r="ALP81" s="141"/>
      <c r="ALQ81" s="141"/>
      <c r="ALR81" s="141"/>
      <c r="ALS81" s="141"/>
      <c r="ALT81" s="141"/>
      <c r="ALU81" s="141"/>
      <c r="ALV81" s="141"/>
      <c r="ALW81" s="141"/>
      <c r="ALX81" s="141"/>
      <c r="ALY81" s="141"/>
      <c r="ALZ81" s="141"/>
      <c r="AMA81" s="141"/>
      <c r="AMB81" s="141"/>
      <c r="AMC81" s="141"/>
      <c r="AMD81" s="141"/>
      <c r="AME81" s="141"/>
      <c r="AMF81" s="141"/>
      <c r="AMG81" s="141"/>
      <c r="AMH81" s="141"/>
      <c r="AMI81" s="141"/>
      <c r="AMJ81" s="141"/>
      <c r="AMK81" s="141"/>
      <c r="AML81" s="141"/>
    </row>
    <row r="82" spans="1:1026" s="142" customFormat="1" ht="16.5" customHeight="1">
      <c r="A82" s="141"/>
      <c r="B82" s="438"/>
      <c r="C82" s="439"/>
      <c r="D82" s="440"/>
      <c r="E82" s="441"/>
      <c r="F82" s="441"/>
      <c r="G82" s="350"/>
      <c r="H82" s="127">
        <v>0</v>
      </c>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c r="AM82" s="141"/>
      <c r="AN82" s="141"/>
      <c r="AO82" s="141"/>
      <c r="AP82" s="141"/>
      <c r="AQ82" s="141"/>
      <c r="AR82" s="141"/>
      <c r="AS82" s="141"/>
      <c r="AT82" s="141"/>
      <c r="AU82" s="141"/>
      <c r="AV82" s="141"/>
      <c r="AW82" s="141"/>
      <c r="AX82" s="141"/>
      <c r="AY82" s="141"/>
      <c r="AZ82" s="141"/>
      <c r="BA82" s="141"/>
      <c r="BB82" s="141"/>
      <c r="BC82" s="141"/>
      <c r="BD82" s="141"/>
      <c r="BE82" s="141"/>
      <c r="BF82" s="141"/>
      <c r="BG82" s="141"/>
      <c r="BH82" s="141"/>
      <c r="BI82" s="141"/>
      <c r="BJ82" s="141"/>
      <c r="BK82" s="141"/>
      <c r="BL82" s="141"/>
      <c r="BM82" s="141"/>
      <c r="BN82" s="141"/>
      <c r="BO82" s="141"/>
      <c r="BP82" s="141"/>
      <c r="BQ82" s="141"/>
      <c r="BR82" s="141"/>
      <c r="BS82" s="141"/>
      <c r="BT82" s="141"/>
      <c r="BU82" s="141"/>
      <c r="BV82" s="141"/>
      <c r="BW82" s="141"/>
      <c r="BX82" s="141"/>
      <c r="BY82" s="141"/>
      <c r="BZ82" s="141"/>
      <c r="CA82" s="141"/>
      <c r="CB82" s="141"/>
      <c r="CC82" s="141"/>
      <c r="CD82" s="141"/>
      <c r="CE82" s="141"/>
      <c r="CF82" s="141"/>
      <c r="CG82" s="141"/>
      <c r="CH82" s="141"/>
      <c r="CI82" s="141"/>
      <c r="CJ82" s="141"/>
      <c r="CK82" s="141"/>
      <c r="CL82" s="141"/>
      <c r="CM82" s="141"/>
      <c r="CN82" s="141"/>
      <c r="CO82" s="141"/>
      <c r="CP82" s="141"/>
      <c r="CQ82" s="141"/>
      <c r="CR82" s="141"/>
      <c r="CS82" s="141"/>
      <c r="CT82" s="141"/>
      <c r="CU82" s="141"/>
      <c r="CV82" s="141"/>
      <c r="CW82" s="141"/>
      <c r="CX82" s="141"/>
      <c r="CY82" s="141"/>
      <c r="CZ82" s="141"/>
      <c r="DA82" s="141"/>
      <c r="DB82" s="141"/>
      <c r="DC82" s="141"/>
      <c r="DD82" s="141"/>
      <c r="DE82" s="141"/>
      <c r="DF82" s="141"/>
      <c r="DG82" s="141"/>
      <c r="DH82" s="141"/>
      <c r="DI82" s="141"/>
      <c r="DJ82" s="141"/>
      <c r="DK82" s="141"/>
      <c r="DL82" s="141"/>
      <c r="DM82" s="141"/>
      <c r="DN82" s="141"/>
      <c r="DO82" s="141"/>
      <c r="DP82" s="141"/>
      <c r="DQ82" s="141"/>
      <c r="DR82" s="141"/>
      <c r="DS82" s="141"/>
      <c r="DT82" s="141"/>
      <c r="DU82" s="141"/>
      <c r="DV82" s="141"/>
      <c r="DW82" s="141"/>
      <c r="DX82" s="141"/>
      <c r="DY82" s="141"/>
      <c r="DZ82" s="141"/>
      <c r="EA82" s="141"/>
      <c r="EB82" s="141"/>
      <c r="EC82" s="141"/>
      <c r="ED82" s="141"/>
      <c r="EE82" s="141"/>
      <c r="EF82" s="141"/>
      <c r="EG82" s="141"/>
      <c r="EH82" s="141"/>
      <c r="EI82" s="141"/>
      <c r="EJ82" s="141"/>
      <c r="EK82" s="141"/>
      <c r="EL82" s="141"/>
      <c r="EM82" s="141"/>
      <c r="EN82" s="141"/>
      <c r="EO82" s="141"/>
      <c r="EP82" s="141"/>
      <c r="EQ82" s="141"/>
      <c r="ER82" s="141"/>
      <c r="ES82" s="141"/>
      <c r="ET82" s="141"/>
      <c r="EU82" s="141"/>
      <c r="EV82" s="141"/>
      <c r="EW82" s="141"/>
      <c r="EX82" s="141"/>
      <c r="EY82" s="141"/>
      <c r="EZ82" s="141"/>
      <c r="FA82" s="141"/>
      <c r="FB82" s="141"/>
      <c r="FC82" s="141"/>
      <c r="FD82" s="141"/>
      <c r="FE82" s="141"/>
      <c r="FF82" s="141"/>
      <c r="FG82" s="141"/>
      <c r="FH82" s="141"/>
      <c r="FI82" s="141"/>
      <c r="FJ82" s="141"/>
      <c r="FK82" s="141"/>
      <c r="FL82" s="141"/>
      <c r="FM82" s="141"/>
      <c r="FN82" s="141"/>
      <c r="FO82" s="141"/>
      <c r="FP82" s="141"/>
      <c r="FQ82" s="141"/>
      <c r="FR82" s="141"/>
      <c r="FS82" s="141"/>
      <c r="FT82" s="141"/>
      <c r="FU82" s="141"/>
      <c r="FV82" s="141"/>
      <c r="FW82" s="141"/>
      <c r="FX82" s="141"/>
      <c r="FY82" s="141"/>
      <c r="FZ82" s="141"/>
      <c r="GA82" s="141"/>
      <c r="GB82" s="141"/>
      <c r="GC82" s="141"/>
      <c r="GD82" s="141"/>
      <c r="GE82" s="141"/>
      <c r="GF82" s="141"/>
      <c r="GG82" s="141"/>
      <c r="GH82" s="141"/>
      <c r="GI82" s="141"/>
      <c r="GJ82" s="141"/>
      <c r="GK82" s="141"/>
      <c r="GL82" s="141"/>
      <c r="GM82" s="141"/>
      <c r="GN82" s="141"/>
      <c r="GO82" s="141"/>
      <c r="GP82" s="141"/>
      <c r="GQ82" s="141"/>
      <c r="GR82" s="141"/>
      <c r="GS82" s="141"/>
      <c r="GT82" s="141"/>
      <c r="GU82" s="141"/>
      <c r="GV82" s="141"/>
      <c r="GW82" s="141"/>
      <c r="GX82" s="141"/>
      <c r="GY82" s="141"/>
      <c r="GZ82" s="141"/>
      <c r="HA82" s="141"/>
      <c r="HB82" s="141"/>
      <c r="HC82" s="141"/>
      <c r="HD82" s="141"/>
      <c r="HE82" s="141"/>
      <c r="HF82" s="141"/>
      <c r="HG82" s="141"/>
      <c r="HH82" s="141"/>
      <c r="HI82" s="141"/>
      <c r="HJ82" s="141"/>
      <c r="HK82" s="141"/>
      <c r="HL82" s="141"/>
      <c r="HM82" s="141"/>
      <c r="HN82" s="141"/>
      <c r="HO82" s="141"/>
      <c r="HP82" s="141"/>
      <c r="HQ82" s="141"/>
      <c r="HR82" s="141"/>
      <c r="HS82" s="141"/>
      <c r="HT82" s="141"/>
      <c r="HU82" s="141"/>
      <c r="HV82" s="141"/>
      <c r="HW82" s="141"/>
      <c r="HX82" s="141"/>
      <c r="HY82" s="141"/>
      <c r="HZ82" s="141"/>
      <c r="IA82" s="141"/>
      <c r="IB82" s="141"/>
      <c r="IC82" s="141"/>
      <c r="ID82" s="141"/>
      <c r="IE82" s="141"/>
      <c r="IF82" s="141"/>
      <c r="IG82" s="141"/>
      <c r="IH82" s="141"/>
      <c r="II82" s="141"/>
      <c r="IJ82" s="141"/>
      <c r="IK82" s="141"/>
      <c r="IL82" s="141"/>
      <c r="IM82" s="141"/>
      <c r="IN82" s="141"/>
      <c r="IO82" s="141"/>
      <c r="IP82" s="141"/>
      <c r="IQ82" s="141"/>
      <c r="IR82" s="141"/>
      <c r="IS82" s="141"/>
      <c r="IT82" s="141"/>
      <c r="IU82" s="141"/>
      <c r="IV82" s="141"/>
      <c r="IW82" s="141"/>
      <c r="IX82" s="141"/>
      <c r="IY82" s="141"/>
      <c r="IZ82" s="141"/>
      <c r="JA82" s="141"/>
      <c r="JB82" s="141"/>
      <c r="JC82" s="141"/>
      <c r="JD82" s="141"/>
      <c r="JE82" s="141"/>
      <c r="JF82" s="141"/>
      <c r="JG82" s="141"/>
      <c r="JH82" s="141"/>
      <c r="JI82" s="141"/>
      <c r="JJ82" s="141"/>
      <c r="JK82" s="141"/>
      <c r="JL82" s="141"/>
      <c r="JM82" s="141"/>
      <c r="JN82" s="141"/>
      <c r="JO82" s="141"/>
      <c r="JP82" s="141"/>
      <c r="JQ82" s="141"/>
      <c r="JR82" s="141"/>
      <c r="JS82" s="141"/>
      <c r="JT82" s="141"/>
      <c r="JU82" s="141"/>
      <c r="JV82" s="141"/>
      <c r="JW82" s="141"/>
      <c r="JX82" s="141"/>
      <c r="JY82" s="141"/>
      <c r="JZ82" s="141"/>
      <c r="KA82" s="141"/>
      <c r="KB82" s="141"/>
      <c r="KC82" s="141"/>
      <c r="KD82" s="141"/>
      <c r="KE82" s="141"/>
      <c r="KF82" s="141"/>
      <c r="KG82" s="141"/>
      <c r="KH82" s="141"/>
      <c r="KI82" s="141"/>
      <c r="KJ82" s="141"/>
      <c r="KK82" s="141"/>
      <c r="KL82" s="141"/>
      <c r="KM82" s="141"/>
      <c r="KN82" s="141"/>
      <c r="KO82" s="141"/>
      <c r="KP82" s="141"/>
      <c r="KQ82" s="141"/>
      <c r="KR82" s="141"/>
      <c r="KS82" s="141"/>
      <c r="KT82" s="141"/>
      <c r="KU82" s="141"/>
      <c r="KV82" s="141"/>
      <c r="KW82" s="141"/>
      <c r="KX82" s="141"/>
      <c r="KY82" s="141"/>
      <c r="KZ82" s="141"/>
      <c r="LA82" s="141"/>
      <c r="LB82" s="141"/>
      <c r="LC82" s="141"/>
      <c r="LD82" s="141"/>
      <c r="LE82" s="141"/>
      <c r="LF82" s="141"/>
      <c r="LG82" s="141"/>
      <c r="LH82" s="141"/>
      <c r="LI82" s="141"/>
      <c r="LJ82" s="141"/>
      <c r="LK82" s="141"/>
      <c r="LL82" s="141"/>
      <c r="LM82" s="141"/>
      <c r="LN82" s="141"/>
      <c r="LO82" s="141"/>
      <c r="LP82" s="141"/>
      <c r="LQ82" s="141"/>
      <c r="LR82" s="141"/>
      <c r="LS82" s="141"/>
      <c r="LT82" s="141"/>
      <c r="LU82" s="141"/>
      <c r="LV82" s="141"/>
      <c r="LW82" s="141"/>
      <c r="LX82" s="141"/>
      <c r="LY82" s="141"/>
      <c r="LZ82" s="141"/>
      <c r="MA82" s="141"/>
      <c r="MB82" s="141"/>
      <c r="MC82" s="141"/>
      <c r="MD82" s="141"/>
      <c r="ME82" s="141"/>
      <c r="MF82" s="141"/>
      <c r="MG82" s="141"/>
      <c r="MH82" s="141"/>
      <c r="MI82" s="141"/>
      <c r="MJ82" s="141"/>
      <c r="MK82" s="141"/>
      <c r="ML82" s="141"/>
      <c r="MM82" s="141"/>
      <c r="MN82" s="141"/>
      <c r="MO82" s="141"/>
      <c r="MP82" s="141"/>
      <c r="MQ82" s="141"/>
      <c r="MR82" s="141"/>
      <c r="MS82" s="141"/>
      <c r="MT82" s="141"/>
      <c r="MU82" s="141"/>
      <c r="MV82" s="141"/>
      <c r="MW82" s="141"/>
      <c r="MX82" s="141"/>
      <c r="MY82" s="141"/>
      <c r="MZ82" s="141"/>
      <c r="NA82" s="141"/>
      <c r="NB82" s="141"/>
      <c r="NC82" s="141"/>
      <c r="ND82" s="141"/>
      <c r="NE82" s="141"/>
      <c r="NF82" s="141"/>
      <c r="NG82" s="141"/>
      <c r="NH82" s="141"/>
      <c r="NI82" s="141"/>
      <c r="NJ82" s="141"/>
      <c r="NK82" s="141"/>
      <c r="NL82" s="141"/>
      <c r="NM82" s="141"/>
      <c r="NN82" s="141"/>
      <c r="NO82" s="141"/>
      <c r="NP82" s="141"/>
      <c r="NQ82" s="141"/>
      <c r="NR82" s="141"/>
      <c r="NS82" s="141"/>
      <c r="NT82" s="141"/>
      <c r="NU82" s="141"/>
      <c r="NV82" s="141"/>
      <c r="NW82" s="141"/>
      <c r="NX82" s="141"/>
      <c r="NY82" s="141"/>
      <c r="NZ82" s="141"/>
      <c r="OA82" s="141"/>
      <c r="OB82" s="141"/>
      <c r="OC82" s="141"/>
      <c r="OD82" s="141"/>
      <c r="OE82" s="141"/>
      <c r="OF82" s="141"/>
      <c r="OG82" s="141"/>
      <c r="OH82" s="141"/>
      <c r="OI82" s="141"/>
      <c r="OJ82" s="141"/>
      <c r="OK82" s="141"/>
      <c r="OL82" s="141"/>
      <c r="OM82" s="141"/>
      <c r="ON82" s="141"/>
      <c r="OO82" s="141"/>
      <c r="OP82" s="141"/>
      <c r="OQ82" s="141"/>
      <c r="OR82" s="141"/>
      <c r="OS82" s="141"/>
      <c r="OT82" s="141"/>
      <c r="OU82" s="141"/>
      <c r="OV82" s="141"/>
      <c r="OW82" s="141"/>
      <c r="OX82" s="141"/>
      <c r="OY82" s="141"/>
      <c r="OZ82" s="141"/>
      <c r="PA82" s="141"/>
      <c r="PB82" s="141"/>
      <c r="PC82" s="141"/>
      <c r="PD82" s="141"/>
      <c r="PE82" s="141"/>
      <c r="PF82" s="141"/>
      <c r="PG82" s="141"/>
      <c r="PH82" s="141"/>
      <c r="PI82" s="141"/>
      <c r="PJ82" s="141"/>
      <c r="PK82" s="141"/>
      <c r="PL82" s="141"/>
      <c r="PM82" s="141"/>
      <c r="PN82" s="141"/>
      <c r="PO82" s="141"/>
      <c r="PP82" s="141"/>
      <c r="PQ82" s="141"/>
      <c r="PR82" s="141"/>
      <c r="PS82" s="141"/>
      <c r="PT82" s="141"/>
      <c r="PU82" s="141"/>
      <c r="PV82" s="141"/>
      <c r="PW82" s="141"/>
      <c r="PX82" s="141"/>
      <c r="PY82" s="141"/>
      <c r="PZ82" s="141"/>
      <c r="QA82" s="141"/>
      <c r="QB82" s="141"/>
      <c r="QC82" s="141"/>
      <c r="QD82" s="141"/>
      <c r="QE82" s="141"/>
      <c r="QF82" s="141"/>
      <c r="QG82" s="141"/>
      <c r="QH82" s="141"/>
      <c r="QI82" s="141"/>
      <c r="QJ82" s="141"/>
      <c r="QK82" s="141"/>
      <c r="QL82" s="141"/>
      <c r="QM82" s="141"/>
      <c r="QN82" s="141"/>
      <c r="QO82" s="141"/>
      <c r="QP82" s="141"/>
      <c r="QQ82" s="141"/>
      <c r="QR82" s="141"/>
      <c r="QS82" s="141"/>
      <c r="QT82" s="141"/>
      <c r="QU82" s="141"/>
      <c r="QV82" s="141"/>
      <c r="QW82" s="141"/>
      <c r="QX82" s="141"/>
      <c r="QY82" s="141"/>
      <c r="QZ82" s="141"/>
      <c r="RA82" s="141"/>
      <c r="RB82" s="141"/>
      <c r="RC82" s="141"/>
      <c r="RD82" s="141"/>
      <c r="RE82" s="141"/>
      <c r="RF82" s="141"/>
      <c r="RG82" s="141"/>
      <c r="RH82" s="141"/>
      <c r="RI82" s="141"/>
      <c r="RJ82" s="141"/>
      <c r="RK82" s="141"/>
      <c r="RL82" s="141"/>
      <c r="RM82" s="141"/>
      <c r="RN82" s="141"/>
      <c r="RO82" s="141"/>
      <c r="RP82" s="141"/>
      <c r="RQ82" s="141"/>
      <c r="RR82" s="141"/>
      <c r="RS82" s="141"/>
      <c r="RT82" s="141"/>
      <c r="RU82" s="141"/>
      <c r="RV82" s="141"/>
      <c r="RW82" s="141"/>
      <c r="RX82" s="141"/>
      <c r="RY82" s="141"/>
      <c r="RZ82" s="141"/>
      <c r="SA82" s="141"/>
      <c r="SB82" s="141"/>
      <c r="SC82" s="141"/>
      <c r="SD82" s="141"/>
      <c r="SE82" s="141"/>
      <c r="SF82" s="141"/>
      <c r="SG82" s="141"/>
      <c r="SH82" s="141"/>
      <c r="SI82" s="141"/>
      <c r="SJ82" s="141"/>
      <c r="SK82" s="141"/>
      <c r="SL82" s="141"/>
      <c r="SM82" s="141"/>
      <c r="SN82" s="141"/>
      <c r="SO82" s="141"/>
      <c r="SP82" s="141"/>
      <c r="SQ82" s="141"/>
      <c r="SR82" s="141"/>
      <c r="SS82" s="141"/>
      <c r="ST82" s="141"/>
      <c r="SU82" s="141"/>
      <c r="SV82" s="141"/>
      <c r="SW82" s="141"/>
      <c r="SX82" s="141"/>
      <c r="SY82" s="141"/>
      <c r="SZ82" s="141"/>
      <c r="TA82" s="141"/>
      <c r="TB82" s="141"/>
      <c r="TC82" s="141"/>
      <c r="TD82" s="141"/>
      <c r="TE82" s="141"/>
      <c r="TF82" s="141"/>
      <c r="TG82" s="141"/>
      <c r="TH82" s="141"/>
      <c r="TI82" s="141"/>
      <c r="TJ82" s="141"/>
      <c r="TK82" s="141"/>
      <c r="TL82" s="141"/>
      <c r="TM82" s="141"/>
      <c r="TN82" s="141"/>
      <c r="TO82" s="141"/>
      <c r="TP82" s="141"/>
      <c r="TQ82" s="141"/>
      <c r="TR82" s="141"/>
      <c r="TS82" s="141"/>
      <c r="TT82" s="141"/>
      <c r="TU82" s="141"/>
      <c r="TV82" s="141"/>
      <c r="TW82" s="141"/>
      <c r="TX82" s="141"/>
      <c r="TY82" s="141"/>
      <c r="TZ82" s="141"/>
      <c r="UA82" s="141"/>
      <c r="UB82" s="141"/>
      <c r="UC82" s="141"/>
      <c r="UD82" s="141"/>
      <c r="UE82" s="141"/>
      <c r="UF82" s="141"/>
      <c r="UG82" s="141"/>
      <c r="UH82" s="141"/>
      <c r="UI82" s="141"/>
      <c r="UJ82" s="141"/>
      <c r="UK82" s="141"/>
      <c r="UL82" s="141"/>
      <c r="UM82" s="141"/>
      <c r="UN82" s="141"/>
      <c r="UO82" s="141"/>
      <c r="UP82" s="141"/>
      <c r="UQ82" s="141"/>
      <c r="UR82" s="141"/>
      <c r="US82" s="141"/>
      <c r="UT82" s="141"/>
      <c r="UU82" s="141"/>
      <c r="UV82" s="141"/>
      <c r="UW82" s="141"/>
      <c r="UX82" s="141"/>
      <c r="UY82" s="141"/>
      <c r="UZ82" s="141"/>
      <c r="VA82" s="141"/>
      <c r="VB82" s="141"/>
      <c r="VC82" s="141"/>
      <c r="VD82" s="141"/>
      <c r="VE82" s="141"/>
      <c r="VF82" s="141"/>
      <c r="VG82" s="141"/>
      <c r="VH82" s="141"/>
      <c r="VI82" s="141"/>
      <c r="VJ82" s="141"/>
      <c r="VK82" s="141"/>
      <c r="VL82" s="141"/>
      <c r="VM82" s="141"/>
      <c r="VN82" s="141"/>
      <c r="VO82" s="141"/>
      <c r="VP82" s="141"/>
      <c r="VQ82" s="141"/>
      <c r="VR82" s="141"/>
      <c r="VS82" s="141"/>
      <c r="VT82" s="141"/>
      <c r="VU82" s="141"/>
      <c r="VV82" s="141"/>
      <c r="VW82" s="141"/>
      <c r="VX82" s="141"/>
      <c r="VY82" s="141"/>
      <c r="VZ82" s="141"/>
      <c r="WA82" s="141"/>
      <c r="WB82" s="141"/>
      <c r="WC82" s="141"/>
      <c r="WD82" s="141"/>
      <c r="WE82" s="141"/>
      <c r="WF82" s="141"/>
      <c r="WG82" s="141"/>
      <c r="WH82" s="141"/>
      <c r="WI82" s="141"/>
      <c r="WJ82" s="141"/>
      <c r="WK82" s="141"/>
      <c r="WL82" s="141"/>
      <c r="WM82" s="141"/>
      <c r="WN82" s="141"/>
      <c r="WO82" s="141"/>
      <c r="WP82" s="141"/>
      <c r="WQ82" s="141"/>
      <c r="WR82" s="141"/>
      <c r="WS82" s="141"/>
      <c r="WT82" s="141"/>
      <c r="WU82" s="141"/>
      <c r="WV82" s="141"/>
      <c r="WW82" s="141"/>
      <c r="WX82" s="141"/>
      <c r="WY82" s="141"/>
      <c r="WZ82" s="141"/>
      <c r="XA82" s="141"/>
      <c r="XB82" s="141"/>
      <c r="XC82" s="141"/>
      <c r="XD82" s="141"/>
      <c r="XE82" s="141"/>
      <c r="XF82" s="141"/>
      <c r="XG82" s="141"/>
      <c r="XH82" s="141"/>
      <c r="XI82" s="141"/>
      <c r="XJ82" s="141"/>
      <c r="XK82" s="141"/>
      <c r="XL82" s="141"/>
      <c r="XM82" s="141"/>
      <c r="XN82" s="141"/>
      <c r="XO82" s="141"/>
      <c r="XP82" s="141"/>
      <c r="XQ82" s="141"/>
      <c r="XR82" s="141"/>
      <c r="XS82" s="141"/>
      <c r="XT82" s="141"/>
      <c r="XU82" s="141"/>
      <c r="XV82" s="141"/>
      <c r="XW82" s="141"/>
      <c r="XX82" s="141"/>
      <c r="XY82" s="141"/>
      <c r="XZ82" s="141"/>
      <c r="YA82" s="141"/>
      <c r="YB82" s="141"/>
      <c r="YC82" s="141"/>
      <c r="YD82" s="141"/>
      <c r="YE82" s="141"/>
      <c r="YF82" s="141"/>
      <c r="YG82" s="141"/>
      <c r="YH82" s="141"/>
      <c r="YI82" s="141"/>
      <c r="YJ82" s="141"/>
      <c r="YK82" s="141"/>
      <c r="YL82" s="141"/>
      <c r="YM82" s="141"/>
      <c r="YN82" s="141"/>
      <c r="YO82" s="141"/>
      <c r="YP82" s="141"/>
      <c r="YQ82" s="141"/>
      <c r="YR82" s="141"/>
      <c r="YS82" s="141"/>
      <c r="YT82" s="141"/>
      <c r="YU82" s="141"/>
      <c r="YV82" s="141"/>
      <c r="YW82" s="141"/>
      <c r="YX82" s="141"/>
      <c r="YY82" s="141"/>
      <c r="YZ82" s="141"/>
      <c r="ZA82" s="141"/>
      <c r="ZB82" s="141"/>
      <c r="ZC82" s="141"/>
      <c r="ZD82" s="141"/>
      <c r="ZE82" s="141"/>
      <c r="ZF82" s="141"/>
      <c r="ZG82" s="141"/>
      <c r="ZH82" s="141"/>
      <c r="ZI82" s="141"/>
      <c r="ZJ82" s="141"/>
      <c r="ZK82" s="141"/>
      <c r="ZL82" s="141"/>
      <c r="ZM82" s="141"/>
      <c r="ZN82" s="141"/>
      <c r="ZO82" s="141"/>
      <c r="ZP82" s="141"/>
      <c r="ZQ82" s="141"/>
      <c r="ZR82" s="141"/>
      <c r="ZS82" s="141"/>
      <c r="ZT82" s="141"/>
      <c r="ZU82" s="141"/>
      <c r="ZV82" s="141"/>
      <c r="ZW82" s="141"/>
      <c r="ZX82" s="141"/>
      <c r="ZY82" s="141"/>
      <c r="ZZ82" s="141"/>
      <c r="AAA82" s="141"/>
      <c r="AAB82" s="141"/>
      <c r="AAC82" s="141"/>
      <c r="AAD82" s="141"/>
      <c r="AAE82" s="141"/>
      <c r="AAF82" s="141"/>
      <c r="AAG82" s="141"/>
      <c r="AAH82" s="141"/>
      <c r="AAI82" s="141"/>
      <c r="AAJ82" s="141"/>
      <c r="AAK82" s="141"/>
      <c r="AAL82" s="141"/>
      <c r="AAM82" s="141"/>
      <c r="AAN82" s="141"/>
      <c r="AAO82" s="141"/>
      <c r="AAP82" s="141"/>
      <c r="AAQ82" s="141"/>
      <c r="AAR82" s="141"/>
      <c r="AAS82" s="141"/>
      <c r="AAT82" s="141"/>
      <c r="AAU82" s="141"/>
      <c r="AAV82" s="141"/>
      <c r="AAW82" s="141"/>
      <c r="AAX82" s="141"/>
      <c r="AAY82" s="141"/>
      <c r="AAZ82" s="141"/>
      <c r="ABA82" s="141"/>
      <c r="ABB82" s="141"/>
      <c r="ABC82" s="141"/>
      <c r="ABD82" s="141"/>
      <c r="ABE82" s="141"/>
      <c r="ABF82" s="141"/>
      <c r="ABG82" s="141"/>
      <c r="ABH82" s="141"/>
      <c r="ABI82" s="141"/>
      <c r="ABJ82" s="141"/>
      <c r="ABK82" s="141"/>
      <c r="ABL82" s="141"/>
      <c r="ABM82" s="141"/>
      <c r="ABN82" s="141"/>
      <c r="ABO82" s="141"/>
      <c r="ABP82" s="141"/>
      <c r="ABQ82" s="141"/>
      <c r="ABR82" s="141"/>
      <c r="ABS82" s="141"/>
      <c r="ABT82" s="141"/>
      <c r="ABU82" s="141"/>
      <c r="ABV82" s="141"/>
      <c r="ABW82" s="141"/>
      <c r="ABX82" s="141"/>
      <c r="ABY82" s="141"/>
      <c r="ABZ82" s="141"/>
      <c r="ACA82" s="141"/>
      <c r="ACB82" s="141"/>
      <c r="ACC82" s="141"/>
      <c r="ACD82" s="141"/>
      <c r="ACE82" s="141"/>
      <c r="ACF82" s="141"/>
      <c r="ACG82" s="141"/>
      <c r="ACH82" s="141"/>
      <c r="ACI82" s="141"/>
      <c r="ACJ82" s="141"/>
      <c r="ACK82" s="141"/>
      <c r="ACL82" s="141"/>
      <c r="ACM82" s="141"/>
      <c r="ACN82" s="141"/>
      <c r="ACO82" s="141"/>
      <c r="ACP82" s="141"/>
      <c r="ACQ82" s="141"/>
      <c r="ACR82" s="141"/>
      <c r="ACS82" s="141"/>
      <c r="ACT82" s="141"/>
      <c r="ACU82" s="141"/>
      <c r="ACV82" s="141"/>
      <c r="ACW82" s="141"/>
      <c r="ACX82" s="141"/>
      <c r="ACY82" s="141"/>
      <c r="ACZ82" s="141"/>
      <c r="ADA82" s="141"/>
      <c r="ADB82" s="141"/>
      <c r="ADC82" s="141"/>
      <c r="ADD82" s="141"/>
      <c r="ADE82" s="141"/>
      <c r="ADF82" s="141"/>
      <c r="ADG82" s="141"/>
      <c r="ADH82" s="141"/>
      <c r="ADI82" s="141"/>
      <c r="ADJ82" s="141"/>
      <c r="ADK82" s="141"/>
      <c r="ADL82" s="141"/>
      <c r="ADM82" s="141"/>
      <c r="ADN82" s="141"/>
      <c r="ADO82" s="141"/>
      <c r="ADP82" s="141"/>
      <c r="ADQ82" s="141"/>
      <c r="ADR82" s="141"/>
      <c r="ADS82" s="141"/>
      <c r="ADT82" s="141"/>
      <c r="ADU82" s="141"/>
      <c r="ADV82" s="141"/>
      <c r="ADW82" s="141"/>
      <c r="ADX82" s="141"/>
      <c r="ADY82" s="141"/>
      <c r="ADZ82" s="141"/>
      <c r="AEA82" s="141"/>
      <c r="AEB82" s="141"/>
      <c r="AEC82" s="141"/>
      <c r="AED82" s="141"/>
      <c r="AEE82" s="141"/>
      <c r="AEF82" s="141"/>
      <c r="AEG82" s="141"/>
      <c r="AEH82" s="141"/>
      <c r="AEI82" s="141"/>
      <c r="AEJ82" s="141"/>
      <c r="AEK82" s="141"/>
      <c r="AEL82" s="141"/>
      <c r="AEM82" s="141"/>
      <c r="AEN82" s="141"/>
      <c r="AEO82" s="141"/>
      <c r="AEP82" s="141"/>
      <c r="AEQ82" s="141"/>
      <c r="AER82" s="141"/>
      <c r="AES82" s="141"/>
      <c r="AET82" s="141"/>
      <c r="AEU82" s="141"/>
      <c r="AEV82" s="141"/>
      <c r="AEW82" s="141"/>
      <c r="AEX82" s="141"/>
      <c r="AEY82" s="141"/>
      <c r="AEZ82" s="141"/>
      <c r="AFA82" s="141"/>
      <c r="AFB82" s="141"/>
      <c r="AFC82" s="141"/>
      <c r="AFD82" s="141"/>
      <c r="AFE82" s="141"/>
      <c r="AFF82" s="141"/>
      <c r="AFG82" s="141"/>
      <c r="AFH82" s="141"/>
      <c r="AFI82" s="141"/>
      <c r="AFJ82" s="141"/>
      <c r="AFK82" s="141"/>
      <c r="AFL82" s="141"/>
      <c r="AFM82" s="141"/>
      <c r="AFN82" s="141"/>
      <c r="AFO82" s="141"/>
      <c r="AFP82" s="141"/>
      <c r="AFQ82" s="141"/>
      <c r="AFR82" s="141"/>
      <c r="AFS82" s="141"/>
      <c r="AFT82" s="141"/>
      <c r="AFU82" s="141"/>
      <c r="AFV82" s="141"/>
      <c r="AFW82" s="141"/>
      <c r="AFX82" s="141"/>
      <c r="AFY82" s="141"/>
      <c r="AFZ82" s="141"/>
      <c r="AGA82" s="141"/>
      <c r="AGB82" s="141"/>
      <c r="AGC82" s="141"/>
      <c r="AGD82" s="141"/>
      <c r="AGE82" s="141"/>
      <c r="AGF82" s="141"/>
      <c r="AGG82" s="141"/>
      <c r="AGH82" s="141"/>
      <c r="AGI82" s="141"/>
      <c r="AGJ82" s="141"/>
      <c r="AGK82" s="141"/>
      <c r="AGL82" s="141"/>
      <c r="AGM82" s="141"/>
      <c r="AGN82" s="141"/>
      <c r="AGO82" s="141"/>
      <c r="AGP82" s="141"/>
      <c r="AGQ82" s="141"/>
      <c r="AGR82" s="141"/>
      <c r="AGS82" s="141"/>
      <c r="AGT82" s="141"/>
      <c r="AGU82" s="141"/>
      <c r="AGV82" s="141"/>
      <c r="AGW82" s="141"/>
      <c r="AGX82" s="141"/>
      <c r="AGY82" s="141"/>
      <c r="AGZ82" s="141"/>
      <c r="AHA82" s="141"/>
      <c r="AHB82" s="141"/>
      <c r="AHC82" s="141"/>
      <c r="AHD82" s="141"/>
      <c r="AHE82" s="141"/>
      <c r="AHF82" s="141"/>
      <c r="AHG82" s="141"/>
      <c r="AHH82" s="141"/>
      <c r="AHI82" s="141"/>
      <c r="AHJ82" s="141"/>
      <c r="AHK82" s="141"/>
      <c r="AHL82" s="141"/>
      <c r="AHM82" s="141"/>
      <c r="AHN82" s="141"/>
      <c r="AHO82" s="141"/>
      <c r="AHP82" s="141"/>
      <c r="AHQ82" s="141"/>
      <c r="AHR82" s="141"/>
      <c r="AHS82" s="141"/>
      <c r="AHT82" s="141"/>
      <c r="AHU82" s="141"/>
      <c r="AHV82" s="141"/>
      <c r="AHW82" s="141"/>
      <c r="AHX82" s="141"/>
      <c r="AHY82" s="141"/>
      <c r="AHZ82" s="141"/>
      <c r="AIA82" s="141"/>
      <c r="AIB82" s="141"/>
      <c r="AIC82" s="141"/>
      <c r="AID82" s="141"/>
      <c r="AIE82" s="141"/>
      <c r="AIF82" s="141"/>
      <c r="AIG82" s="141"/>
      <c r="AIH82" s="141"/>
      <c r="AII82" s="141"/>
      <c r="AIJ82" s="141"/>
      <c r="AIK82" s="141"/>
      <c r="AIL82" s="141"/>
      <c r="AIM82" s="141"/>
      <c r="AIN82" s="141"/>
      <c r="AIO82" s="141"/>
      <c r="AIP82" s="141"/>
      <c r="AIQ82" s="141"/>
      <c r="AIR82" s="141"/>
      <c r="AIS82" s="141"/>
      <c r="AIT82" s="141"/>
      <c r="AIU82" s="141"/>
      <c r="AIV82" s="141"/>
      <c r="AIW82" s="141"/>
      <c r="AIX82" s="141"/>
      <c r="AIY82" s="141"/>
      <c r="AIZ82" s="141"/>
      <c r="AJA82" s="141"/>
      <c r="AJB82" s="141"/>
      <c r="AJC82" s="141"/>
      <c r="AJD82" s="141"/>
      <c r="AJE82" s="141"/>
      <c r="AJF82" s="141"/>
      <c r="AJG82" s="141"/>
      <c r="AJH82" s="141"/>
      <c r="AJI82" s="141"/>
      <c r="AJJ82" s="141"/>
      <c r="AJK82" s="141"/>
      <c r="AJL82" s="141"/>
      <c r="AJM82" s="141"/>
      <c r="AJN82" s="141"/>
      <c r="AJO82" s="141"/>
      <c r="AJP82" s="141"/>
      <c r="AJQ82" s="141"/>
      <c r="AJR82" s="141"/>
      <c r="AJS82" s="141"/>
      <c r="AJT82" s="141"/>
      <c r="AJU82" s="141"/>
      <c r="AJV82" s="141"/>
      <c r="AJW82" s="141"/>
      <c r="AJX82" s="141"/>
      <c r="AJY82" s="141"/>
      <c r="AJZ82" s="141"/>
      <c r="AKA82" s="141"/>
      <c r="AKB82" s="141"/>
      <c r="AKC82" s="141"/>
      <c r="AKD82" s="141"/>
      <c r="AKE82" s="141"/>
      <c r="AKF82" s="141"/>
      <c r="AKG82" s="141"/>
      <c r="AKH82" s="141"/>
      <c r="AKI82" s="141"/>
      <c r="AKJ82" s="141"/>
      <c r="AKK82" s="141"/>
      <c r="AKL82" s="141"/>
      <c r="AKM82" s="141"/>
      <c r="AKN82" s="141"/>
      <c r="AKO82" s="141"/>
      <c r="AKP82" s="141"/>
      <c r="AKQ82" s="141"/>
      <c r="AKR82" s="141"/>
      <c r="AKS82" s="141"/>
      <c r="AKT82" s="141"/>
      <c r="AKU82" s="141"/>
      <c r="AKV82" s="141"/>
      <c r="AKW82" s="141"/>
      <c r="AKX82" s="141"/>
      <c r="AKY82" s="141"/>
      <c r="AKZ82" s="141"/>
      <c r="ALA82" s="141"/>
      <c r="ALB82" s="141"/>
      <c r="ALC82" s="141"/>
      <c r="ALD82" s="141"/>
      <c r="ALE82" s="141"/>
      <c r="ALF82" s="141"/>
      <c r="ALG82" s="141"/>
      <c r="ALH82" s="141"/>
      <c r="ALI82" s="141"/>
      <c r="ALJ82" s="141"/>
      <c r="ALK82" s="141"/>
      <c r="ALL82" s="141"/>
      <c r="ALM82" s="141"/>
      <c r="ALN82" s="141"/>
      <c r="ALO82" s="141"/>
      <c r="ALP82" s="141"/>
      <c r="ALQ82" s="141"/>
      <c r="ALR82" s="141"/>
      <c r="ALS82" s="141"/>
      <c r="ALT82" s="141"/>
      <c r="ALU82" s="141"/>
      <c r="ALV82" s="141"/>
      <c r="ALW82" s="141"/>
      <c r="ALX82" s="141"/>
      <c r="ALY82" s="141"/>
      <c r="ALZ82" s="141"/>
      <c r="AMA82" s="141"/>
      <c r="AMB82" s="141"/>
      <c r="AMC82" s="141"/>
      <c r="AMD82" s="141"/>
      <c r="AME82" s="141"/>
      <c r="AMF82" s="141"/>
      <c r="AMG82" s="141"/>
      <c r="AMH82" s="141"/>
      <c r="AMI82" s="141"/>
      <c r="AMJ82" s="141"/>
      <c r="AMK82" s="141"/>
      <c r="AML82" s="141"/>
    </row>
    <row r="83" spans="1:1026" s="37" customFormat="1" ht="28.5" customHeight="1">
      <c r="A83" s="36"/>
      <c r="B83" s="431" t="s">
        <v>93</v>
      </c>
      <c r="C83" s="432"/>
      <c r="D83" s="432"/>
      <c r="E83" s="432"/>
      <c r="F83" s="432"/>
      <c r="G83" s="350"/>
      <c r="H83" s="114">
        <f>SUM(H71:H82)</f>
        <v>76.38</v>
      </c>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5" t="s">
        <v>27</v>
      </c>
      <c r="C84" s="433" t="s">
        <v>160</v>
      </c>
      <c r="D84" s="433"/>
      <c r="E84" s="433"/>
      <c r="F84" s="433"/>
      <c r="G84" s="433"/>
      <c r="H84" s="434"/>
      <c r="I84"/>
    </row>
    <row r="85" spans="1:1026" ht="12.6" customHeight="1">
      <c r="A85" s="35"/>
      <c r="B85" s="59"/>
      <c r="C85" s="7"/>
      <c r="D85" s="7"/>
      <c r="E85" s="7"/>
      <c r="F85" s="7"/>
      <c r="G85" s="7"/>
      <c r="H85" s="60"/>
      <c r="I85" s="34"/>
    </row>
    <row r="86" spans="1:1026" ht="30" customHeight="1">
      <c r="B86" s="397" t="s">
        <v>88</v>
      </c>
      <c r="C86" s="398"/>
      <c r="D86" s="399" t="s">
        <v>89</v>
      </c>
      <c r="E86" s="399"/>
      <c r="F86" s="435"/>
      <c r="G86" s="435"/>
      <c r="H86" s="436"/>
      <c r="I86"/>
    </row>
    <row r="87" spans="1:1026" ht="18.75" customHeight="1">
      <c r="B87" s="89">
        <v>2</v>
      </c>
      <c r="C87" s="382" t="s">
        <v>74</v>
      </c>
      <c r="D87" s="398"/>
      <c r="E87" s="398"/>
      <c r="F87" s="398"/>
      <c r="G87" s="350"/>
      <c r="H87" s="90" t="s">
        <v>76</v>
      </c>
      <c r="I87"/>
    </row>
    <row r="88" spans="1:1026" s="142" customFormat="1" ht="15" customHeight="1">
      <c r="A88" s="141"/>
      <c r="B88" s="61" t="s">
        <v>90</v>
      </c>
      <c r="C88" s="423" t="s">
        <v>145</v>
      </c>
      <c r="D88" s="424"/>
      <c r="E88" s="424"/>
      <c r="F88" s="424"/>
      <c r="G88" s="350"/>
      <c r="H88" s="115">
        <f>H55</f>
        <v>332.13070241837829</v>
      </c>
      <c r="J88" s="141"/>
      <c r="K88" s="141"/>
      <c r="L88" s="141"/>
      <c r="M88" s="141"/>
      <c r="N88" s="141"/>
      <c r="O88" s="141"/>
      <c r="P88" s="141"/>
      <c r="Q88" s="141"/>
      <c r="R88" s="141"/>
      <c r="S88" s="141"/>
      <c r="T88" s="141"/>
      <c r="U88" s="141"/>
      <c r="V88" s="141"/>
      <c r="W88" s="141"/>
      <c r="X88" s="141"/>
      <c r="Y88" s="141"/>
      <c r="Z88" s="141"/>
      <c r="AA88" s="141"/>
      <c r="AB88" s="141"/>
      <c r="AC88" s="141"/>
      <c r="AD88" s="141"/>
      <c r="AE88" s="141"/>
      <c r="AF88" s="141"/>
      <c r="AG88" s="141"/>
      <c r="AH88" s="141"/>
      <c r="AI88" s="141"/>
      <c r="AJ88" s="141"/>
      <c r="AK88" s="141"/>
      <c r="AL88" s="141"/>
      <c r="AM88" s="141"/>
      <c r="AN88" s="141"/>
      <c r="AO88" s="141"/>
      <c r="AP88" s="141"/>
      <c r="AQ88" s="141"/>
      <c r="AR88" s="141"/>
      <c r="AS88" s="141"/>
      <c r="AT88" s="141"/>
      <c r="AU88" s="141"/>
      <c r="AV88" s="141"/>
      <c r="AW88" s="141"/>
      <c r="AX88" s="141"/>
      <c r="AY88" s="141"/>
      <c r="AZ88" s="141"/>
      <c r="BA88" s="141"/>
      <c r="BB88" s="141"/>
      <c r="BC88" s="141"/>
      <c r="BD88" s="141"/>
      <c r="BE88" s="141"/>
      <c r="BF88" s="141"/>
      <c r="BG88" s="141"/>
      <c r="BH88" s="141"/>
      <c r="BI88" s="141"/>
      <c r="BJ88" s="141"/>
      <c r="BK88" s="141"/>
      <c r="BL88" s="141"/>
      <c r="BM88" s="141"/>
      <c r="BN88" s="141"/>
      <c r="BO88" s="141"/>
      <c r="BP88" s="141"/>
      <c r="BQ88" s="141"/>
      <c r="BR88" s="141"/>
      <c r="BS88" s="141"/>
      <c r="BT88" s="141"/>
      <c r="BU88" s="141"/>
      <c r="BV88" s="141"/>
      <c r="BW88" s="141"/>
      <c r="BX88" s="141"/>
      <c r="BY88" s="141"/>
      <c r="BZ88" s="141"/>
      <c r="CA88" s="141"/>
      <c r="CB88" s="141"/>
      <c r="CC88" s="141"/>
      <c r="CD88" s="141"/>
      <c r="CE88" s="141"/>
      <c r="CF88" s="141"/>
      <c r="CG88" s="141"/>
      <c r="CH88" s="141"/>
      <c r="CI88" s="141"/>
      <c r="CJ88" s="141"/>
      <c r="CK88" s="141"/>
      <c r="CL88" s="141"/>
      <c r="CM88" s="141"/>
      <c r="CN88" s="141"/>
      <c r="CO88" s="141"/>
      <c r="CP88" s="141"/>
      <c r="CQ88" s="141"/>
      <c r="CR88" s="141"/>
      <c r="CS88" s="141"/>
      <c r="CT88" s="141"/>
      <c r="CU88" s="141"/>
      <c r="CV88" s="141"/>
      <c r="CW88" s="141"/>
      <c r="CX88" s="141"/>
      <c r="CY88" s="141"/>
      <c r="CZ88" s="141"/>
      <c r="DA88" s="141"/>
      <c r="DB88" s="141"/>
      <c r="DC88" s="141"/>
      <c r="DD88" s="141"/>
      <c r="DE88" s="141"/>
      <c r="DF88" s="141"/>
      <c r="DG88" s="141"/>
      <c r="DH88" s="141"/>
      <c r="DI88" s="141"/>
      <c r="DJ88" s="141"/>
      <c r="DK88" s="141"/>
      <c r="DL88" s="141"/>
      <c r="DM88" s="141"/>
      <c r="DN88" s="141"/>
      <c r="DO88" s="141"/>
      <c r="DP88" s="141"/>
      <c r="DQ88" s="141"/>
      <c r="DR88" s="141"/>
      <c r="DS88" s="141"/>
      <c r="DT88" s="141"/>
      <c r="DU88" s="141"/>
      <c r="DV88" s="141"/>
      <c r="DW88" s="141"/>
      <c r="DX88" s="141"/>
      <c r="DY88" s="141"/>
      <c r="DZ88" s="141"/>
      <c r="EA88" s="141"/>
      <c r="EB88" s="141"/>
      <c r="EC88" s="141"/>
      <c r="ED88" s="141"/>
      <c r="EE88" s="141"/>
      <c r="EF88" s="141"/>
      <c r="EG88" s="141"/>
      <c r="EH88" s="141"/>
      <c r="EI88" s="141"/>
      <c r="EJ88" s="141"/>
      <c r="EK88" s="141"/>
      <c r="EL88" s="141"/>
      <c r="EM88" s="141"/>
      <c r="EN88" s="141"/>
      <c r="EO88" s="141"/>
      <c r="EP88" s="141"/>
      <c r="EQ88" s="141"/>
      <c r="ER88" s="141"/>
      <c r="ES88" s="141"/>
      <c r="ET88" s="141"/>
      <c r="EU88" s="141"/>
      <c r="EV88" s="141"/>
      <c r="EW88" s="141"/>
      <c r="EX88" s="141"/>
      <c r="EY88" s="141"/>
      <c r="EZ88" s="141"/>
      <c r="FA88" s="141"/>
      <c r="FB88" s="141"/>
      <c r="FC88" s="141"/>
      <c r="FD88" s="141"/>
      <c r="FE88" s="141"/>
      <c r="FF88" s="141"/>
      <c r="FG88" s="141"/>
      <c r="FH88" s="141"/>
      <c r="FI88" s="141"/>
      <c r="FJ88" s="141"/>
      <c r="FK88" s="141"/>
      <c r="FL88" s="141"/>
      <c r="FM88" s="141"/>
      <c r="FN88" s="141"/>
      <c r="FO88" s="141"/>
      <c r="FP88" s="141"/>
      <c r="FQ88" s="141"/>
      <c r="FR88" s="141"/>
      <c r="FS88" s="141"/>
      <c r="FT88" s="141"/>
      <c r="FU88" s="141"/>
      <c r="FV88" s="141"/>
      <c r="FW88" s="141"/>
      <c r="FX88" s="141"/>
      <c r="FY88" s="141"/>
      <c r="FZ88" s="141"/>
      <c r="GA88" s="141"/>
      <c r="GB88" s="141"/>
      <c r="GC88" s="141"/>
      <c r="GD88" s="141"/>
      <c r="GE88" s="141"/>
      <c r="GF88" s="141"/>
      <c r="GG88" s="141"/>
      <c r="GH88" s="141"/>
      <c r="GI88" s="141"/>
      <c r="GJ88" s="141"/>
      <c r="GK88" s="141"/>
      <c r="GL88" s="141"/>
      <c r="GM88" s="141"/>
      <c r="GN88" s="141"/>
      <c r="GO88" s="141"/>
      <c r="GP88" s="141"/>
      <c r="GQ88" s="141"/>
      <c r="GR88" s="141"/>
      <c r="GS88" s="141"/>
      <c r="GT88" s="141"/>
      <c r="GU88" s="141"/>
      <c r="GV88" s="141"/>
      <c r="GW88" s="141"/>
      <c r="GX88" s="141"/>
      <c r="GY88" s="141"/>
      <c r="GZ88" s="141"/>
      <c r="HA88" s="141"/>
      <c r="HB88" s="141"/>
      <c r="HC88" s="141"/>
      <c r="HD88" s="141"/>
      <c r="HE88" s="141"/>
      <c r="HF88" s="141"/>
      <c r="HG88" s="141"/>
      <c r="HH88" s="141"/>
      <c r="HI88" s="141"/>
      <c r="HJ88" s="141"/>
      <c r="HK88" s="141"/>
      <c r="HL88" s="141"/>
      <c r="HM88" s="141"/>
      <c r="HN88" s="141"/>
      <c r="HO88" s="141"/>
      <c r="HP88" s="141"/>
      <c r="HQ88" s="141"/>
      <c r="HR88" s="141"/>
      <c r="HS88" s="141"/>
      <c r="HT88" s="141"/>
      <c r="HU88" s="141"/>
      <c r="HV88" s="141"/>
      <c r="HW88" s="141"/>
      <c r="HX88" s="141"/>
      <c r="HY88" s="141"/>
      <c r="HZ88" s="141"/>
      <c r="IA88" s="141"/>
      <c r="IB88" s="141"/>
      <c r="IC88" s="141"/>
      <c r="ID88" s="141"/>
      <c r="IE88" s="141"/>
      <c r="IF88" s="141"/>
      <c r="IG88" s="141"/>
      <c r="IH88" s="141"/>
      <c r="II88" s="141"/>
      <c r="IJ88" s="141"/>
      <c r="IK88" s="141"/>
      <c r="IL88" s="141"/>
      <c r="IM88" s="141"/>
      <c r="IN88" s="141"/>
      <c r="IO88" s="141"/>
      <c r="IP88" s="141"/>
      <c r="IQ88" s="141"/>
      <c r="IR88" s="141"/>
      <c r="IS88" s="141"/>
      <c r="IT88" s="141"/>
      <c r="IU88" s="141"/>
      <c r="IV88" s="141"/>
      <c r="IW88" s="141"/>
      <c r="IX88" s="141"/>
      <c r="IY88" s="141"/>
      <c r="IZ88" s="141"/>
      <c r="JA88" s="141"/>
      <c r="JB88" s="141"/>
      <c r="JC88" s="141"/>
      <c r="JD88" s="141"/>
      <c r="JE88" s="141"/>
      <c r="JF88" s="141"/>
      <c r="JG88" s="141"/>
      <c r="JH88" s="141"/>
      <c r="JI88" s="141"/>
      <c r="JJ88" s="141"/>
      <c r="JK88" s="141"/>
      <c r="JL88" s="141"/>
      <c r="JM88" s="141"/>
      <c r="JN88" s="141"/>
      <c r="JO88" s="141"/>
      <c r="JP88" s="141"/>
      <c r="JQ88" s="141"/>
      <c r="JR88" s="141"/>
      <c r="JS88" s="141"/>
      <c r="JT88" s="141"/>
      <c r="JU88" s="141"/>
      <c r="JV88" s="141"/>
      <c r="JW88" s="141"/>
      <c r="JX88" s="141"/>
      <c r="JY88" s="141"/>
      <c r="JZ88" s="141"/>
      <c r="KA88" s="141"/>
      <c r="KB88" s="141"/>
      <c r="KC88" s="141"/>
      <c r="KD88" s="141"/>
      <c r="KE88" s="141"/>
      <c r="KF88" s="141"/>
      <c r="KG88" s="141"/>
      <c r="KH88" s="141"/>
      <c r="KI88" s="141"/>
      <c r="KJ88" s="141"/>
      <c r="KK88" s="141"/>
      <c r="KL88" s="141"/>
      <c r="KM88" s="141"/>
      <c r="KN88" s="141"/>
      <c r="KO88" s="141"/>
      <c r="KP88" s="141"/>
      <c r="KQ88" s="141"/>
      <c r="KR88" s="141"/>
      <c r="KS88" s="141"/>
      <c r="KT88" s="141"/>
      <c r="KU88" s="141"/>
      <c r="KV88" s="141"/>
      <c r="KW88" s="141"/>
      <c r="KX88" s="141"/>
      <c r="KY88" s="141"/>
      <c r="KZ88" s="141"/>
      <c r="LA88" s="141"/>
      <c r="LB88" s="141"/>
      <c r="LC88" s="141"/>
      <c r="LD88" s="141"/>
      <c r="LE88" s="141"/>
      <c r="LF88" s="141"/>
      <c r="LG88" s="141"/>
      <c r="LH88" s="141"/>
      <c r="LI88" s="141"/>
      <c r="LJ88" s="141"/>
      <c r="LK88" s="141"/>
      <c r="LL88" s="141"/>
      <c r="LM88" s="141"/>
      <c r="LN88" s="141"/>
      <c r="LO88" s="141"/>
      <c r="LP88" s="141"/>
      <c r="LQ88" s="141"/>
      <c r="LR88" s="141"/>
      <c r="LS88" s="141"/>
      <c r="LT88" s="141"/>
      <c r="LU88" s="141"/>
      <c r="LV88" s="141"/>
      <c r="LW88" s="141"/>
      <c r="LX88" s="141"/>
      <c r="LY88" s="141"/>
      <c r="LZ88" s="141"/>
      <c r="MA88" s="141"/>
      <c r="MB88" s="141"/>
      <c r="MC88" s="141"/>
      <c r="MD88" s="141"/>
      <c r="ME88" s="141"/>
      <c r="MF88" s="141"/>
      <c r="MG88" s="141"/>
      <c r="MH88" s="141"/>
      <c r="MI88" s="141"/>
      <c r="MJ88" s="141"/>
      <c r="MK88" s="141"/>
      <c r="ML88" s="141"/>
      <c r="MM88" s="141"/>
      <c r="MN88" s="141"/>
      <c r="MO88" s="141"/>
      <c r="MP88" s="141"/>
      <c r="MQ88" s="141"/>
      <c r="MR88" s="141"/>
      <c r="MS88" s="141"/>
      <c r="MT88" s="141"/>
      <c r="MU88" s="141"/>
      <c r="MV88" s="141"/>
      <c r="MW88" s="141"/>
      <c r="MX88" s="141"/>
      <c r="MY88" s="141"/>
      <c r="MZ88" s="141"/>
      <c r="NA88" s="141"/>
      <c r="NB88" s="141"/>
      <c r="NC88" s="141"/>
      <c r="ND88" s="141"/>
      <c r="NE88" s="141"/>
      <c r="NF88" s="141"/>
      <c r="NG88" s="141"/>
      <c r="NH88" s="141"/>
      <c r="NI88" s="141"/>
      <c r="NJ88" s="141"/>
      <c r="NK88" s="141"/>
      <c r="NL88" s="141"/>
      <c r="NM88" s="141"/>
      <c r="NN88" s="141"/>
      <c r="NO88" s="141"/>
      <c r="NP88" s="141"/>
      <c r="NQ88" s="141"/>
      <c r="NR88" s="141"/>
      <c r="NS88" s="141"/>
      <c r="NT88" s="141"/>
      <c r="NU88" s="141"/>
      <c r="NV88" s="141"/>
      <c r="NW88" s="141"/>
      <c r="NX88" s="141"/>
      <c r="NY88" s="141"/>
      <c r="NZ88" s="141"/>
      <c r="OA88" s="141"/>
      <c r="OB88" s="141"/>
      <c r="OC88" s="141"/>
      <c r="OD88" s="141"/>
      <c r="OE88" s="141"/>
      <c r="OF88" s="141"/>
      <c r="OG88" s="141"/>
      <c r="OH88" s="141"/>
      <c r="OI88" s="141"/>
      <c r="OJ88" s="141"/>
      <c r="OK88" s="141"/>
      <c r="OL88" s="141"/>
      <c r="OM88" s="141"/>
      <c r="ON88" s="141"/>
      <c r="OO88" s="141"/>
      <c r="OP88" s="141"/>
      <c r="OQ88" s="141"/>
      <c r="OR88" s="141"/>
      <c r="OS88" s="141"/>
      <c r="OT88" s="141"/>
      <c r="OU88" s="141"/>
      <c r="OV88" s="141"/>
      <c r="OW88" s="141"/>
      <c r="OX88" s="141"/>
      <c r="OY88" s="141"/>
      <c r="OZ88" s="141"/>
      <c r="PA88" s="141"/>
      <c r="PB88" s="141"/>
      <c r="PC88" s="141"/>
      <c r="PD88" s="141"/>
      <c r="PE88" s="141"/>
      <c r="PF88" s="141"/>
      <c r="PG88" s="141"/>
      <c r="PH88" s="141"/>
      <c r="PI88" s="141"/>
      <c r="PJ88" s="141"/>
      <c r="PK88" s="141"/>
      <c r="PL88" s="141"/>
      <c r="PM88" s="141"/>
      <c r="PN88" s="141"/>
      <c r="PO88" s="141"/>
      <c r="PP88" s="141"/>
      <c r="PQ88" s="141"/>
      <c r="PR88" s="141"/>
      <c r="PS88" s="141"/>
      <c r="PT88" s="141"/>
      <c r="PU88" s="141"/>
      <c r="PV88" s="141"/>
      <c r="PW88" s="141"/>
      <c r="PX88" s="141"/>
      <c r="PY88" s="141"/>
      <c r="PZ88" s="141"/>
      <c r="QA88" s="141"/>
      <c r="QB88" s="141"/>
      <c r="QC88" s="141"/>
      <c r="QD88" s="141"/>
      <c r="QE88" s="141"/>
      <c r="QF88" s="141"/>
      <c r="QG88" s="141"/>
      <c r="QH88" s="141"/>
      <c r="QI88" s="141"/>
      <c r="QJ88" s="141"/>
      <c r="QK88" s="141"/>
      <c r="QL88" s="141"/>
      <c r="QM88" s="141"/>
      <c r="QN88" s="141"/>
      <c r="QO88" s="141"/>
      <c r="QP88" s="141"/>
      <c r="QQ88" s="141"/>
      <c r="QR88" s="141"/>
      <c r="QS88" s="141"/>
      <c r="QT88" s="141"/>
      <c r="QU88" s="141"/>
      <c r="QV88" s="141"/>
      <c r="QW88" s="141"/>
      <c r="QX88" s="141"/>
      <c r="QY88" s="141"/>
      <c r="QZ88" s="141"/>
      <c r="RA88" s="141"/>
      <c r="RB88" s="141"/>
      <c r="RC88" s="141"/>
      <c r="RD88" s="141"/>
      <c r="RE88" s="141"/>
      <c r="RF88" s="141"/>
      <c r="RG88" s="141"/>
      <c r="RH88" s="141"/>
      <c r="RI88" s="141"/>
      <c r="RJ88" s="141"/>
      <c r="RK88" s="141"/>
      <c r="RL88" s="141"/>
      <c r="RM88" s="141"/>
      <c r="RN88" s="141"/>
      <c r="RO88" s="141"/>
      <c r="RP88" s="141"/>
      <c r="RQ88" s="141"/>
      <c r="RR88" s="141"/>
      <c r="RS88" s="141"/>
      <c r="RT88" s="141"/>
      <c r="RU88" s="141"/>
      <c r="RV88" s="141"/>
      <c r="RW88" s="141"/>
      <c r="RX88" s="141"/>
      <c r="RY88" s="141"/>
      <c r="RZ88" s="141"/>
      <c r="SA88" s="141"/>
      <c r="SB88" s="141"/>
      <c r="SC88" s="141"/>
      <c r="SD88" s="141"/>
      <c r="SE88" s="141"/>
      <c r="SF88" s="141"/>
      <c r="SG88" s="141"/>
      <c r="SH88" s="141"/>
      <c r="SI88" s="141"/>
      <c r="SJ88" s="141"/>
      <c r="SK88" s="141"/>
      <c r="SL88" s="141"/>
      <c r="SM88" s="141"/>
      <c r="SN88" s="141"/>
      <c r="SO88" s="141"/>
      <c r="SP88" s="141"/>
      <c r="SQ88" s="141"/>
      <c r="SR88" s="141"/>
      <c r="SS88" s="141"/>
      <c r="ST88" s="141"/>
      <c r="SU88" s="141"/>
      <c r="SV88" s="141"/>
      <c r="SW88" s="141"/>
      <c r="SX88" s="141"/>
      <c r="SY88" s="141"/>
      <c r="SZ88" s="141"/>
      <c r="TA88" s="141"/>
      <c r="TB88" s="141"/>
      <c r="TC88" s="141"/>
      <c r="TD88" s="141"/>
      <c r="TE88" s="141"/>
      <c r="TF88" s="141"/>
      <c r="TG88" s="141"/>
      <c r="TH88" s="141"/>
      <c r="TI88" s="141"/>
      <c r="TJ88" s="141"/>
      <c r="TK88" s="141"/>
      <c r="TL88" s="141"/>
      <c r="TM88" s="141"/>
      <c r="TN88" s="141"/>
      <c r="TO88" s="141"/>
      <c r="TP88" s="141"/>
      <c r="TQ88" s="141"/>
      <c r="TR88" s="141"/>
      <c r="TS88" s="141"/>
      <c r="TT88" s="141"/>
      <c r="TU88" s="141"/>
      <c r="TV88" s="141"/>
      <c r="TW88" s="141"/>
      <c r="TX88" s="141"/>
      <c r="TY88" s="141"/>
      <c r="TZ88" s="141"/>
      <c r="UA88" s="141"/>
      <c r="UB88" s="141"/>
      <c r="UC88" s="141"/>
      <c r="UD88" s="141"/>
      <c r="UE88" s="141"/>
      <c r="UF88" s="141"/>
      <c r="UG88" s="141"/>
      <c r="UH88" s="141"/>
      <c r="UI88" s="141"/>
      <c r="UJ88" s="141"/>
      <c r="UK88" s="141"/>
      <c r="UL88" s="141"/>
      <c r="UM88" s="141"/>
      <c r="UN88" s="141"/>
      <c r="UO88" s="141"/>
      <c r="UP88" s="141"/>
      <c r="UQ88" s="141"/>
      <c r="UR88" s="141"/>
      <c r="US88" s="141"/>
      <c r="UT88" s="141"/>
      <c r="UU88" s="141"/>
      <c r="UV88" s="141"/>
      <c r="UW88" s="141"/>
      <c r="UX88" s="141"/>
      <c r="UY88" s="141"/>
      <c r="UZ88" s="141"/>
      <c r="VA88" s="141"/>
      <c r="VB88" s="141"/>
      <c r="VC88" s="141"/>
      <c r="VD88" s="141"/>
      <c r="VE88" s="141"/>
      <c r="VF88" s="141"/>
      <c r="VG88" s="141"/>
      <c r="VH88" s="141"/>
      <c r="VI88" s="141"/>
      <c r="VJ88" s="141"/>
      <c r="VK88" s="141"/>
      <c r="VL88" s="141"/>
      <c r="VM88" s="141"/>
      <c r="VN88" s="141"/>
      <c r="VO88" s="141"/>
      <c r="VP88" s="141"/>
      <c r="VQ88" s="141"/>
      <c r="VR88" s="141"/>
      <c r="VS88" s="141"/>
      <c r="VT88" s="141"/>
      <c r="VU88" s="141"/>
      <c r="VV88" s="141"/>
      <c r="VW88" s="141"/>
      <c r="VX88" s="141"/>
      <c r="VY88" s="141"/>
      <c r="VZ88" s="141"/>
      <c r="WA88" s="141"/>
      <c r="WB88" s="141"/>
      <c r="WC88" s="141"/>
      <c r="WD88" s="141"/>
      <c r="WE88" s="141"/>
      <c r="WF88" s="141"/>
      <c r="WG88" s="141"/>
      <c r="WH88" s="141"/>
      <c r="WI88" s="141"/>
      <c r="WJ88" s="141"/>
      <c r="WK88" s="141"/>
      <c r="WL88" s="141"/>
      <c r="WM88" s="141"/>
      <c r="WN88" s="141"/>
      <c r="WO88" s="141"/>
      <c r="WP88" s="141"/>
      <c r="WQ88" s="141"/>
      <c r="WR88" s="141"/>
      <c r="WS88" s="141"/>
      <c r="WT88" s="141"/>
      <c r="WU88" s="141"/>
      <c r="WV88" s="141"/>
      <c r="WW88" s="141"/>
      <c r="WX88" s="141"/>
      <c r="WY88" s="141"/>
      <c r="WZ88" s="141"/>
      <c r="XA88" s="141"/>
      <c r="XB88" s="141"/>
      <c r="XC88" s="141"/>
      <c r="XD88" s="141"/>
      <c r="XE88" s="141"/>
      <c r="XF88" s="141"/>
      <c r="XG88" s="141"/>
      <c r="XH88" s="141"/>
      <c r="XI88" s="141"/>
      <c r="XJ88" s="141"/>
      <c r="XK88" s="141"/>
      <c r="XL88" s="141"/>
      <c r="XM88" s="141"/>
      <c r="XN88" s="141"/>
      <c r="XO88" s="141"/>
      <c r="XP88" s="141"/>
      <c r="XQ88" s="141"/>
      <c r="XR88" s="141"/>
      <c r="XS88" s="141"/>
      <c r="XT88" s="141"/>
      <c r="XU88" s="141"/>
      <c r="XV88" s="141"/>
      <c r="XW88" s="141"/>
      <c r="XX88" s="141"/>
      <c r="XY88" s="141"/>
      <c r="XZ88" s="141"/>
      <c r="YA88" s="141"/>
      <c r="YB88" s="141"/>
      <c r="YC88" s="141"/>
      <c r="YD88" s="141"/>
      <c r="YE88" s="141"/>
      <c r="YF88" s="141"/>
      <c r="YG88" s="141"/>
      <c r="YH88" s="141"/>
      <c r="YI88" s="141"/>
      <c r="YJ88" s="141"/>
      <c r="YK88" s="141"/>
      <c r="YL88" s="141"/>
      <c r="YM88" s="141"/>
      <c r="YN88" s="141"/>
      <c r="YO88" s="141"/>
      <c r="YP88" s="141"/>
      <c r="YQ88" s="141"/>
      <c r="YR88" s="141"/>
      <c r="YS88" s="141"/>
      <c r="YT88" s="141"/>
      <c r="YU88" s="141"/>
      <c r="YV88" s="141"/>
      <c r="YW88" s="141"/>
      <c r="YX88" s="141"/>
      <c r="YY88" s="141"/>
      <c r="YZ88" s="141"/>
      <c r="ZA88" s="141"/>
      <c r="ZB88" s="141"/>
      <c r="ZC88" s="141"/>
      <c r="ZD88" s="141"/>
      <c r="ZE88" s="141"/>
      <c r="ZF88" s="141"/>
      <c r="ZG88" s="141"/>
      <c r="ZH88" s="141"/>
      <c r="ZI88" s="141"/>
      <c r="ZJ88" s="141"/>
      <c r="ZK88" s="141"/>
      <c r="ZL88" s="141"/>
      <c r="ZM88" s="141"/>
      <c r="ZN88" s="141"/>
      <c r="ZO88" s="141"/>
      <c r="ZP88" s="141"/>
      <c r="ZQ88" s="141"/>
      <c r="ZR88" s="141"/>
      <c r="ZS88" s="141"/>
      <c r="ZT88" s="141"/>
      <c r="ZU88" s="141"/>
      <c r="ZV88" s="141"/>
      <c r="ZW88" s="141"/>
      <c r="ZX88" s="141"/>
      <c r="ZY88" s="141"/>
      <c r="ZZ88" s="141"/>
      <c r="AAA88" s="141"/>
      <c r="AAB88" s="141"/>
      <c r="AAC88" s="141"/>
      <c r="AAD88" s="141"/>
      <c r="AAE88" s="141"/>
      <c r="AAF88" s="141"/>
      <c r="AAG88" s="141"/>
      <c r="AAH88" s="141"/>
      <c r="AAI88" s="141"/>
      <c r="AAJ88" s="141"/>
      <c r="AAK88" s="141"/>
      <c r="AAL88" s="141"/>
      <c r="AAM88" s="141"/>
      <c r="AAN88" s="141"/>
      <c r="AAO88" s="141"/>
      <c r="AAP88" s="141"/>
      <c r="AAQ88" s="141"/>
      <c r="AAR88" s="141"/>
      <c r="AAS88" s="141"/>
      <c r="AAT88" s="141"/>
      <c r="AAU88" s="141"/>
      <c r="AAV88" s="141"/>
      <c r="AAW88" s="141"/>
      <c r="AAX88" s="141"/>
      <c r="AAY88" s="141"/>
      <c r="AAZ88" s="141"/>
      <c r="ABA88" s="141"/>
      <c r="ABB88" s="141"/>
      <c r="ABC88" s="141"/>
      <c r="ABD88" s="141"/>
      <c r="ABE88" s="141"/>
      <c r="ABF88" s="141"/>
      <c r="ABG88" s="141"/>
      <c r="ABH88" s="141"/>
      <c r="ABI88" s="141"/>
      <c r="ABJ88" s="141"/>
      <c r="ABK88" s="141"/>
      <c r="ABL88" s="141"/>
      <c r="ABM88" s="141"/>
      <c r="ABN88" s="141"/>
      <c r="ABO88" s="141"/>
      <c r="ABP88" s="141"/>
      <c r="ABQ88" s="141"/>
      <c r="ABR88" s="141"/>
      <c r="ABS88" s="141"/>
      <c r="ABT88" s="141"/>
      <c r="ABU88" s="141"/>
      <c r="ABV88" s="141"/>
      <c r="ABW88" s="141"/>
      <c r="ABX88" s="141"/>
      <c r="ABY88" s="141"/>
      <c r="ABZ88" s="141"/>
      <c r="ACA88" s="141"/>
      <c r="ACB88" s="141"/>
      <c r="ACC88" s="141"/>
      <c r="ACD88" s="141"/>
      <c r="ACE88" s="141"/>
      <c r="ACF88" s="141"/>
      <c r="ACG88" s="141"/>
      <c r="ACH88" s="141"/>
      <c r="ACI88" s="141"/>
      <c r="ACJ88" s="141"/>
      <c r="ACK88" s="141"/>
      <c r="ACL88" s="141"/>
      <c r="ACM88" s="141"/>
      <c r="ACN88" s="141"/>
      <c r="ACO88" s="141"/>
      <c r="ACP88" s="141"/>
      <c r="ACQ88" s="141"/>
      <c r="ACR88" s="141"/>
      <c r="ACS88" s="141"/>
      <c r="ACT88" s="141"/>
      <c r="ACU88" s="141"/>
      <c r="ACV88" s="141"/>
      <c r="ACW88" s="141"/>
      <c r="ACX88" s="141"/>
      <c r="ACY88" s="141"/>
      <c r="ACZ88" s="141"/>
      <c r="ADA88" s="141"/>
      <c r="ADB88" s="141"/>
      <c r="ADC88" s="141"/>
      <c r="ADD88" s="141"/>
      <c r="ADE88" s="141"/>
      <c r="ADF88" s="141"/>
      <c r="ADG88" s="141"/>
      <c r="ADH88" s="141"/>
      <c r="ADI88" s="141"/>
      <c r="ADJ88" s="141"/>
      <c r="ADK88" s="141"/>
      <c r="ADL88" s="141"/>
      <c r="ADM88" s="141"/>
      <c r="ADN88" s="141"/>
      <c r="ADO88" s="141"/>
      <c r="ADP88" s="141"/>
      <c r="ADQ88" s="141"/>
      <c r="ADR88" s="141"/>
      <c r="ADS88" s="141"/>
      <c r="ADT88" s="141"/>
      <c r="ADU88" s="141"/>
      <c r="ADV88" s="141"/>
      <c r="ADW88" s="141"/>
      <c r="ADX88" s="141"/>
      <c r="ADY88" s="141"/>
      <c r="ADZ88" s="141"/>
      <c r="AEA88" s="141"/>
      <c r="AEB88" s="141"/>
      <c r="AEC88" s="141"/>
      <c r="AED88" s="141"/>
      <c r="AEE88" s="141"/>
      <c r="AEF88" s="141"/>
      <c r="AEG88" s="141"/>
      <c r="AEH88" s="141"/>
      <c r="AEI88" s="141"/>
      <c r="AEJ88" s="141"/>
      <c r="AEK88" s="141"/>
      <c r="AEL88" s="141"/>
      <c r="AEM88" s="141"/>
      <c r="AEN88" s="141"/>
      <c r="AEO88" s="141"/>
      <c r="AEP88" s="141"/>
      <c r="AEQ88" s="141"/>
      <c r="AER88" s="141"/>
      <c r="AES88" s="141"/>
      <c r="AET88" s="141"/>
      <c r="AEU88" s="141"/>
      <c r="AEV88" s="141"/>
      <c r="AEW88" s="141"/>
      <c r="AEX88" s="141"/>
      <c r="AEY88" s="141"/>
      <c r="AEZ88" s="141"/>
      <c r="AFA88" s="141"/>
      <c r="AFB88" s="141"/>
      <c r="AFC88" s="141"/>
      <c r="AFD88" s="141"/>
      <c r="AFE88" s="141"/>
      <c r="AFF88" s="141"/>
      <c r="AFG88" s="141"/>
      <c r="AFH88" s="141"/>
      <c r="AFI88" s="141"/>
      <c r="AFJ88" s="141"/>
      <c r="AFK88" s="141"/>
      <c r="AFL88" s="141"/>
      <c r="AFM88" s="141"/>
      <c r="AFN88" s="141"/>
      <c r="AFO88" s="141"/>
      <c r="AFP88" s="141"/>
      <c r="AFQ88" s="141"/>
      <c r="AFR88" s="141"/>
      <c r="AFS88" s="141"/>
      <c r="AFT88" s="141"/>
      <c r="AFU88" s="141"/>
      <c r="AFV88" s="141"/>
      <c r="AFW88" s="141"/>
      <c r="AFX88" s="141"/>
      <c r="AFY88" s="141"/>
      <c r="AFZ88" s="141"/>
      <c r="AGA88" s="141"/>
      <c r="AGB88" s="141"/>
      <c r="AGC88" s="141"/>
      <c r="AGD88" s="141"/>
      <c r="AGE88" s="141"/>
      <c r="AGF88" s="141"/>
      <c r="AGG88" s="141"/>
      <c r="AGH88" s="141"/>
      <c r="AGI88" s="141"/>
      <c r="AGJ88" s="141"/>
      <c r="AGK88" s="141"/>
      <c r="AGL88" s="141"/>
      <c r="AGM88" s="141"/>
      <c r="AGN88" s="141"/>
      <c r="AGO88" s="141"/>
      <c r="AGP88" s="141"/>
      <c r="AGQ88" s="141"/>
      <c r="AGR88" s="141"/>
      <c r="AGS88" s="141"/>
      <c r="AGT88" s="141"/>
      <c r="AGU88" s="141"/>
      <c r="AGV88" s="141"/>
      <c r="AGW88" s="141"/>
      <c r="AGX88" s="141"/>
      <c r="AGY88" s="141"/>
      <c r="AGZ88" s="141"/>
      <c r="AHA88" s="141"/>
      <c r="AHB88" s="141"/>
      <c r="AHC88" s="141"/>
      <c r="AHD88" s="141"/>
      <c r="AHE88" s="141"/>
      <c r="AHF88" s="141"/>
      <c r="AHG88" s="141"/>
      <c r="AHH88" s="141"/>
      <c r="AHI88" s="141"/>
      <c r="AHJ88" s="141"/>
      <c r="AHK88" s="141"/>
      <c r="AHL88" s="141"/>
      <c r="AHM88" s="141"/>
      <c r="AHN88" s="141"/>
      <c r="AHO88" s="141"/>
      <c r="AHP88" s="141"/>
      <c r="AHQ88" s="141"/>
      <c r="AHR88" s="141"/>
      <c r="AHS88" s="141"/>
      <c r="AHT88" s="141"/>
      <c r="AHU88" s="141"/>
      <c r="AHV88" s="141"/>
      <c r="AHW88" s="141"/>
      <c r="AHX88" s="141"/>
      <c r="AHY88" s="141"/>
      <c r="AHZ88" s="141"/>
      <c r="AIA88" s="141"/>
      <c r="AIB88" s="141"/>
      <c r="AIC88" s="141"/>
      <c r="AID88" s="141"/>
      <c r="AIE88" s="141"/>
      <c r="AIF88" s="141"/>
      <c r="AIG88" s="141"/>
      <c r="AIH88" s="141"/>
      <c r="AII88" s="141"/>
      <c r="AIJ88" s="141"/>
      <c r="AIK88" s="141"/>
      <c r="AIL88" s="141"/>
      <c r="AIM88" s="141"/>
      <c r="AIN88" s="141"/>
      <c r="AIO88" s="141"/>
      <c r="AIP88" s="141"/>
      <c r="AIQ88" s="141"/>
      <c r="AIR88" s="141"/>
      <c r="AIS88" s="141"/>
      <c r="AIT88" s="141"/>
      <c r="AIU88" s="141"/>
      <c r="AIV88" s="141"/>
      <c r="AIW88" s="141"/>
      <c r="AIX88" s="141"/>
      <c r="AIY88" s="141"/>
      <c r="AIZ88" s="141"/>
      <c r="AJA88" s="141"/>
      <c r="AJB88" s="141"/>
      <c r="AJC88" s="141"/>
      <c r="AJD88" s="141"/>
      <c r="AJE88" s="141"/>
      <c r="AJF88" s="141"/>
      <c r="AJG88" s="141"/>
      <c r="AJH88" s="141"/>
      <c r="AJI88" s="141"/>
      <c r="AJJ88" s="141"/>
      <c r="AJK88" s="141"/>
      <c r="AJL88" s="141"/>
      <c r="AJM88" s="141"/>
      <c r="AJN88" s="141"/>
      <c r="AJO88" s="141"/>
      <c r="AJP88" s="141"/>
      <c r="AJQ88" s="141"/>
      <c r="AJR88" s="141"/>
      <c r="AJS88" s="141"/>
      <c r="AJT88" s="141"/>
      <c r="AJU88" s="141"/>
      <c r="AJV88" s="141"/>
      <c r="AJW88" s="141"/>
      <c r="AJX88" s="141"/>
      <c r="AJY88" s="141"/>
      <c r="AJZ88" s="141"/>
      <c r="AKA88" s="141"/>
      <c r="AKB88" s="141"/>
      <c r="AKC88" s="141"/>
      <c r="AKD88" s="141"/>
      <c r="AKE88" s="141"/>
      <c r="AKF88" s="141"/>
      <c r="AKG88" s="141"/>
      <c r="AKH88" s="141"/>
      <c r="AKI88" s="141"/>
      <c r="AKJ88" s="141"/>
      <c r="AKK88" s="141"/>
      <c r="AKL88" s="141"/>
      <c r="AKM88" s="141"/>
      <c r="AKN88" s="141"/>
      <c r="AKO88" s="141"/>
      <c r="AKP88" s="141"/>
      <c r="AKQ88" s="141"/>
      <c r="AKR88" s="141"/>
      <c r="AKS88" s="141"/>
      <c r="AKT88" s="141"/>
      <c r="AKU88" s="141"/>
      <c r="AKV88" s="141"/>
      <c r="AKW88" s="141"/>
      <c r="AKX88" s="141"/>
      <c r="AKY88" s="141"/>
      <c r="AKZ88" s="141"/>
      <c r="ALA88" s="141"/>
      <c r="ALB88" s="141"/>
      <c r="ALC88" s="141"/>
      <c r="ALD88" s="141"/>
      <c r="ALE88" s="141"/>
      <c r="ALF88" s="141"/>
      <c r="ALG88" s="141"/>
      <c r="ALH88" s="141"/>
      <c r="ALI88" s="141"/>
      <c r="ALJ88" s="141"/>
      <c r="ALK88" s="141"/>
      <c r="ALL88" s="141"/>
      <c r="ALM88" s="141"/>
      <c r="ALN88" s="141"/>
      <c r="ALO88" s="141"/>
      <c r="ALP88" s="141"/>
      <c r="ALQ88" s="141"/>
      <c r="ALR88" s="141"/>
      <c r="ALS88" s="141"/>
      <c r="ALT88" s="141"/>
      <c r="ALU88" s="141"/>
      <c r="ALV88" s="141"/>
      <c r="ALW88" s="141"/>
      <c r="ALX88" s="141"/>
      <c r="ALY88" s="141"/>
      <c r="ALZ88" s="141"/>
      <c r="AMA88" s="141"/>
      <c r="AMB88" s="141"/>
      <c r="AMC88" s="141"/>
      <c r="AMD88" s="141"/>
      <c r="AME88" s="141"/>
      <c r="AMF88" s="141"/>
      <c r="AMG88" s="141"/>
      <c r="AMH88" s="141"/>
      <c r="AMI88" s="141"/>
      <c r="AMJ88" s="141"/>
      <c r="AMK88" s="141"/>
      <c r="AML88" s="141"/>
    </row>
    <row r="89" spans="1:1026" s="142" customFormat="1" ht="15" customHeight="1">
      <c r="A89" s="141"/>
      <c r="B89" s="61" t="s">
        <v>91</v>
      </c>
      <c r="C89" s="423" t="s">
        <v>146</v>
      </c>
      <c r="D89" s="424"/>
      <c r="E89" s="424"/>
      <c r="F89" s="424"/>
      <c r="G89" s="350"/>
      <c r="H89" s="115">
        <f>H67</f>
        <v>786.83000000000015</v>
      </c>
      <c r="J89" s="141"/>
      <c r="K89" s="141"/>
      <c r="L89" s="141"/>
      <c r="M89" s="141"/>
      <c r="N89" s="141"/>
      <c r="O89" s="141"/>
      <c r="P89" s="141"/>
      <c r="Q89" s="141"/>
      <c r="R89" s="141"/>
      <c r="S89" s="141"/>
      <c r="T89" s="141"/>
      <c r="U89" s="141"/>
      <c r="V89" s="141"/>
      <c r="W89" s="141"/>
      <c r="X89" s="141"/>
      <c r="Y89" s="141"/>
      <c r="Z89" s="141"/>
      <c r="AA89" s="141"/>
      <c r="AB89" s="141"/>
      <c r="AC89" s="141"/>
      <c r="AD89" s="141"/>
      <c r="AE89" s="141"/>
      <c r="AF89" s="141"/>
      <c r="AG89" s="141"/>
      <c r="AH89" s="141"/>
      <c r="AI89" s="141"/>
      <c r="AJ89" s="141"/>
      <c r="AK89" s="141"/>
      <c r="AL89" s="141"/>
      <c r="AM89" s="141"/>
      <c r="AN89" s="141"/>
      <c r="AO89" s="141"/>
      <c r="AP89" s="141"/>
      <c r="AQ89" s="141"/>
      <c r="AR89" s="141"/>
      <c r="AS89" s="141"/>
      <c r="AT89" s="141"/>
      <c r="AU89" s="141"/>
      <c r="AV89" s="141"/>
      <c r="AW89" s="141"/>
      <c r="AX89" s="141"/>
      <c r="AY89" s="141"/>
      <c r="AZ89" s="141"/>
      <c r="BA89" s="141"/>
      <c r="BB89" s="141"/>
      <c r="BC89" s="141"/>
      <c r="BD89" s="141"/>
      <c r="BE89" s="141"/>
      <c r="BF89" s="141"/>
      <c r="BG89" s="141"/>
      <c r="BH89" s="141"/>
      <c r="BI89" s="141"/>
      <c r="BJ89" s="141"/>
      <c r="BK89" s="141"/>
      <c r="BL89" s="141"/>
      <c r="BM89" s="141"/>
      <c r="BN89" s="141"/>
      <c r="BO89" s="141"/>
      <c r="BP89" s="141"/>
      <c r="BQ89" s="141"/>
      <c r="BR89" s="141"/>
      <c r="BS89" s="141"/>
      <c r="BT89" s="141"/>
      <c r="BU89" s="141"/>
      <c r="BV89" s="141"/>
      <c r="BW89" s="141"/>
      <c r="BX89" s="141"/>
      <c r="BY89" s="141"/>
      <c r="BZ89" s="141"/>
      <c r="CA89" s="141"/>
      <c r="CB89" s="141"/>
      <c r="CC89" s="141"/>
      <c r="CD89" s="141"/>
      <c r="CE89" s="141"/>
      <c r="CF89" s="141"/>
      <c r="CG89" s="141"/>
      <c r="CH89" s="141"/>
      <c r="CI89" s="141"/>
      <c r="CJ89" s="141"/>
      <c r="CK89" s="141"/>
      <c r="CL89" s="141"/>
      <c r="CM89" s="141"/>
      <c r="CN89" s="141"/>
      <c r="CO89" s="141"/>
      <c r="CP89" s="141"/>
      <c r="CQ89" s="141"/>
      <c r="CR89" s="141"/>
      <c r="CS89" s="141"/>
      <c r="CT89" s="141"/>
      <c r="CU89" s="141"/>
      <c r="CV89" s="141"/>
      <c r="CW89" s="141"/>
      <c r="CX89" s="141"/>
      <c r="CY89" s="141"/>
      <c r="CZ89" s="141"/>
      <c r="DA89" s="141"/>
      <c r="DB89" s="141"/>
      <c r="DC89" s="141"/>
      <c r="DD89" s="141"/>
      <c r="DE89" s="141"/>
      <c r="DF89" s="141"/>
      <c r="DG89" s="141"/>
      <c r="DH89" s="141"/>
      <c r="DI89" s="141"/>
      <c r="DJ89" s="141"/>
      <c r="DK89" s="141"/>
      <c r="DL89" s="141"/>
      <c r="DM89" s="141"/>
      <c r="DN89" s="141"/>
      <c r="DO89" s="141"/>
      <c r="DP89" s="141"/>
      <c r="DQ89" s="141"/>
      <c r="DR89" s="141"/>
      <c r="DS89" s="141"/>
      <c r="DT89" s="141"/>
      <c r="DU89" s="141"/>
      <c r="DV89" s="141"/>
      <c r="DW89" s="141"/>
      <c r="DX89" s="141"/>
      <c r="DY89" s="141"/>
      <c r="DZ89" s="141"/>
      <c r="EA89" s="141"/>
      <c r="EB89" s="141"/>
      <c r="EC89" s="141"/>
      <c r="ED89" s="141"/>
      <c r="EE89" s="141"/>
      <c r="EF89" s="141"/>
      <c r="EG89" s="141"/>
      <c r="EH89" s="141"/>
      <c r="EI89" s="141"/>
      <c r="EJ89" s="141"/>
      <c r="EK89" s="141"/>
      <c r="EL89" s="141"/>
      <c r="EM89" s="141"/>
      <c r="EN89" s="141"/>
      <c r="EO89" s="141"/>
      <c r="EP89" s="141"/>
      <c r="EQ89" s="141"/>
      <c r="ER89" s="141"/>
      <c r="ES89" s="141"/>
      <c r="ET89" s="141"/>
      <c r="EU89" s="141"/>
      <c r="EV89" s="141"/>
      <c r="EW89" s="141"/>
      <c r="EX89" s="141"/>
      <c r="EY89" s="141"/>
      <c r="EZ89" s="141"/>
      <c r="FA89" s="141"/>
      <c r="FB89" s="141"/>
      <c r="FC89" s="141"/>
      <c r="FD89" s="141"/>
      <c r="FE89" s="141"/>
      <c r="FF89" s="141"/>
      <c r="FG89" s="141"/>
      <c r="FH89" s="141"/>
      <c r="FI89" s="141"/>
      <c r="FJ89" s="141"/>
      <c r="FK89" s="141"/>
      <c r="FL89" s="141"/>
      <c r="FM89" s="141"/>
      <c r="FN89" s="141"/>
      <c r="FO89" s="141"/>
      <c r="FP89" s="141"/>
      <c r="FQ89" s="141"/>
      <c r="FR89" s="141"/>
      <c r="FS89" s="141"/>
      <c r="FT89" s="141"/>
      <c r="FU89" s="141"/>
      <c r="FV89" s="141"/>
      <c r="FW89" s="141"/>
      <c r="FX89" s="141"/>
      <c r="FY89" s="141"/>
      <c r="FZ89" s="141"/>
      <c r="GA89" s="141"/>
      <c r="GB89" s="141"/>
      <c r="GC89" s="141"/>
      <c r="GD89" s="141"/>
      <c r="GE89" s="141"/>
      <c r="GF89" s="141"/>
      <c r="GG89" s="141"/>
      <c r="GH89" s="141"/>
      <c r="GI89" s="141"/>
      <c r="GJ89" s="141"/>
      <c r="GK89" s="141"/>
      <c r="GL89" s="141"/>
      <c r="GM89" s="141"/>
      <c r="GN89" s="141"/>
      <c r="GO89" s="141"/>
      <c r="GP89" s="141"/>
      <c r="GQ89" s="141"/>
      <c r="GR89" s="141"/>
      <c r="GS89" s="141"/>
      <c r="GT89" s="141"/>
      <c r="GU89" s="141"/>
      <c r="GV89" s="141"/>
      <c r="GW89" s="141"/>
      <c r="GX89" s="141"/>
      <c r="GY89" s="141"/>
      <c r="GZ89" s="141"/>
      <c r="HA89" s="141"/>
      <c r="HB89" s="141"/>
      <c r="HC89" s="141"/>
      <c r="HD89" s="141"/>
      <c r="HE89" s="141"/>
      <c r="HF89" s="141"/>
      <c r="HG89" s="141"/>
      <c r="HH89" s="141"/>
      <c r="HI89" s="141"/>
      <c r="HJ89" s="141"/>
      <c r="HK89" s="141"/>
      <c r="HL89" s="141"/>
      <c r="HM89" s="141"/>
      <c r="HN89" s="141"/>
      <c r="HO89" s="141"/>
      <c r="HP89" s="141"/>
      <c r="HQ89" s="141"/>
      <c r="HR89" s="141"/>
      <c r="HS89" s="141"/>
      <c r="HT89" s="141"/>
      <c r="HU89" s="141"/>
      <c r="HV89" s="141"/>
      <c r="HW89" s="141"/>
      <c r="HX89" s="141"/>
      <c r="HY89" s="141"/>
      <c r="HZ89" s="141"/>
      <c r="IA89" s="141"/>
      <c r="IB89" s="141"/>
      <c r="IC89" s="141"/>
      <c r="ID89" s="141"/>
      <c r="IE89" s="141"/>
      <c r="IF89" s="141"/>
      <c r="IG89" s="141"/>
      <c r="IH89" s="141"/>
      <c r="II89" s="141"/>
      <c r="IJ89" s="141"/>
      <c r="IK89" s="141"/>
      <c r="IL89" s="141"/>
      <c r="IM89" s="141"/>
      <c r="IN89" s="141"/>
      <c r="IO89" s="141"/>
      <c r="IP89" s="141"/>
      <c r="IQ89" s="141"/>
      <c r="IR89" s="141"/>
      <c r="IS89" s="141"/>
      <c r="IT89" s="141"/>
      <c r="IU89" s="141"/>
      <c r="IV89" s="141"/>
      <c r="IW89" s="141"/>
      <c r="IX89" s="141"/>
      <c r="IY89" s="141"/>
      <c r="IZ89" s="141"/>
      <c r="JA89" s="141"/>
      <c r="JB89" s="141"/>
      <c r="JC89" s="141"/>
      <c r="JD89" s="141"/>
      <c r="JE89" s="141"/>
      <c r="JF89" s="141"/>
      <c r="JG89" s="141"/>
      <c r="JH89" s="141"/>
      <c r="JI89" s="141"/>
      <c r="JJ89" s="141"/>
      <c r="JK89" s="141"/>
      <c r="JL89" s="141"/>
      <c r="JM89" s="141"/>
      <c r="JN89" s="141"/>
      <c r="JO89" s="141"/>
      <c r="JP89" s="141"/>
      <c r="JQ89" s="141"/>
      <c r="JR89" s="141"/>
      <c r="JS89" s="141"/>
      <c r="JT89" s="141"/>
      <c r="JU89" s="141"/>
      <c r="JV89" s="141"/>
      <c r="JW89" s="141"/>
      <c r="JX89" s="141"/>
      <c r="JY89" s="141"/>
      <c r="JZ89" s="141"/>
      <c r="KA89" s="141"/>
      <c r="KB89" s="141"/>
      <c r="KC89" s="141"/>
      <c r="KD89" s="141"/>
      <c r="KE89" s="141"/>
      <c r="KF89" s="141"/>
      <c r="KG89" s="141"/>
      <c r="KH89" s="141"/>
      <c r="KI89" s="141"/>
      <c r="KJ89" s="141"/>
      <c r="KK89" s="141"/>
      <c r="KL89" s="141"/>
      <c r="KM89" s="141"/>
      <c r="KN89" s="141"/>
      <c r="KO89" s="141"/>
      <c r="KP89" s="141"/>
      <c r="KQ89" s="141"/>
      <c r="KR89" s="141"/>
      <c r="KS89" s="141"/>
      <c r="KT89" s="141"/>
      <c r="KU89" s="141"/>
      <c r="KV89" s="141"/>
      <c r="KW89" s="141"/>
      <c r="KX89" s="141"/>
      <c r="KY89" s="141"/>
      <c r="KZ89" s="141"/>
      <c r="LA89" s="141"/>
      <c r="LB89" s="141"/>
      <c r="LC89" s="141"/>
      <c r="LD89" s="141"/>
      <c r="LE89" s="141"/>
      <c r="LF89" s="141"/>
      <c r="LG89" s="141"/>
      <c r="LH89" s="141"/>
      <c r="LI89" s="141"/>
      <c r="LJ89" s="141"/>
      <c r="LK89" s="141"/>
      <c r="LL89" s="141"/>
      <c r="LM89" s="141"/>
      <c r="LN89" s="141"/>
      <c r="LO89" s="141"/>
      <c r="LP89" s="141"/>
      <c r="LQ89" s="141"/>
      <c r="LR89" s="141"/>
      <c r="LS89" s="141"/>
      <c r="LT89" s="141"/>
      <c r="LU89" s="141"/>
      <c r="LV89" s="141"/>
      <c r="LW89" s="141"/>
      <c r="LX89" s="141"/>
      <c r="LY89" s="141"/>
      <c r="LZ89" s="141"/>
      <c r="MA89" s="141"/>
      <c r="MB89" s="141"/>
      <c r="MC89" s="141"/>
      <c r="MD89" s="141"/>
      <c r="ME89" s="141"/>
      <c r="MF89" s="141"/>
      <c r="MG89" s="141"/>
      <c r="MH89" s="141"/>
      <c r="MI89" s="141"/>
      <c r="MJ89" s="141"/>
      <c r="MK89" s="141"/>
      <c r="ML89" s="141"/>
      <c r="MM89" s="141"/>
      <c r="MN89" s="141"/>
      <c r="MO89" s="141"/>
      <c r="MP89" s="141"/>
      <c r="MQ89" s="141"/>
      <c r="MR89" s="141"/>
      <c r="MS89" s="141"/>
      <c r="MT89" s="141"/>
      <c r="MU89" s="141"/>
      <c r="MV89" s="141"/>
      <c r="MW89" s="141"/>
      <c r="MX89" s="141"/>
      <c r="MY89" s="141"/>
      <c r="MZ89" s="141"/>
      <c r="NA89" s="141"/>
      <c r="NB89" s="141"/>
      <c r="NC89" s="141"/>
      <c r="ND89" s="141"/>
      <c r="NE89" s="141"/>
      <c r="NF89" s="141"/>
      <c r="NG89" s="141"/>
      <c r="NH89" s="141"/>
      <c r="NI89" s="141"/>
      <c r="NJ89" s="141"/>
      <c r="NK89" s="141"/>
      <c r="NL89" s="141"/>
      <c r="NM89" s="141"/>
      <c r="NN89" s="141"/>
      <c r="NO89" s="141"/>
      <c r="NP89" s="141"/>
      <c r="NQ89" s="141"/>
      <c r="NR89" s="141"/>
      <c r="NS89" s="141"/>
      <c r="NT89" s="141"/>
      <c r="NU89" s="141"/>
      <c r="NV89" s="141"/>
      <c r="NW89" s="141"/>
      <c r="NX89" s="141"/>
      <c r="NY89" s="141"/>
      <c r="NZ89" s="141"/>
      <c r="OA89" s="141"/>
      <c r="OB89" s="141"/>
      <c r="OC89" s="141"/>
      <c r="OD89" s="141"/>
      <c r="OE89" s="141"/>
      <c r="OF89" s="141"/>
      <c r="OG89" s="141"/>
      <c r="OH89" s="141"/>
      <c r="OI89" s="141"/>
      <c r="OJ89" s="141"/>
      <c r="OK89" s="141"/>
      <c r="OL89" s="141"/>
      <c r="OM89" s="141"/>
      <c r="ON89" s="141"/>
      <c r="OO89" s="141"/>
      <c r="OP89" s="141"/>
      <c r="OQ89" s="141"/>
      <c r="OR89" s="141"/>
      <c r="OS89" s="141"/>
      <c r="OT89" s="141"/>
      <c r="OU89" s="141"/>
      <c r="OV89" s="141"/>
      <c r="OW89" s="141"/>
      <c r="OX89" s="141"/>
      <c r="OY89" s="141"/>
      <c r="OZ89" s="141"/>
      <c r="PA89" s="141"/>
      <c r="PB89" s="141"/>
      <c r="PC89" s="141"/>
      <c r="PD89" s="141"/>
      <c r="PE89" s="141"/>
      <c r="PF89" s="141"/>
      <c r="PG89" s="141"/>
      <c r="PH89" s="141"/>
      <c r="PI89" s="141"/>
      <c r="PJ89" s="141"/>
      <c r="PK89" s="141"/>
      <c r="PL89" s="141"/>
      <c r="PM89" s="141"/>
      <c r="PN89" s="141"/>
      <c r="PO89" s="141"/>
      <c r="PP89" s="141"/>
      <c r="PQ89" s="141"/>
      <c r="PR89" s="141"/>
      <c r="PS89" s="141"/>
      <c r="PT89" s="141"/>
      <c r="PU89" s="141"/>
      <c r="PV89" s="141"/>
      <c r="PW89" s="141"/>
      <c r="PX89" s="141"/>
      <c r="PY89" s="141"/>
      <c r="PZ89" s="141"/>
      <c r="QA89" s="141"/>
      <c r="QB89" s="141"/>
      <c r="QC89" s="141"/>
      <c r="QD89" s="141"/>
      <c r="QE89" s="141"/>
      <c r="QF89" s="141"/>
      <c r="QG89" s="141"/>
      <c r="QH89" s="141"/>
      <c r="QI89" s="141"/>
      <c r="QJ89" s="141"/>
      <c r="QK89" s="141"/>
      <c r="QL89" s="141"/>
      <c r="QM89" s="141"/>
      <c r="QN89" s="141"/>
      <c r="QO89" s="141"/>
      <c r="QP89" s="141"/>
      <c r="QQ89" s="141"/>
      <c r="QR89" s="141"/>
      <c r="QS89" s="141"/>
      <c r="QT89" s="141"/>
      <c r="QU89" s="141"/>
      <c r="QV89" s="141"/>
      <c r="QW89" s="141"/>
      <c r="QX89" s="141"/>
      <c r="QY89" s="141"/>
      <c r="QZ89" s="141"/>
      <c r="RA89" s="141"/>
      <c r="RB89" s="141"/>
      <c r="RC89" s="141"/>
      <c r="RD89" s="141"/>
      <c r="RE89" s="141"/>
      <c r="RF89" s="141"/>
      <c r="RG89" s="141"/>
      <c r="RH89" s="141"/>
      <c r="RI89" s="141"/>
      <c r="RJ89" s="141"/>
      <c r="RK89" s="141"/>
      <c r="RL89" s="141"/>
      <c r="RM89" s="141"/>
      <c r="RN89" s="141"/>
      <c r="RO89" s="141"/>
      <c r="RP89" s="141"/>
      <c r="RQ89" s="141"/>
      <c r="RR89" s="141"/>
      <c r="RS89" s="141"/>
      <c r="RT89" s="141"/>
      <c r="RU89" s="141"/>
      <c r="RV89" s="141"/>
      <c r="RW89" s="141"/>
      <c r="RX89" s="141"/>
      <c r="RY89" s="141"/>
      <c r="RZ89" s="141"/>
      <c r="SA89" s="141"/>
      <c r="SB89" s="141"/>
      <c r="SC89" s="141"/>
      <c r="SD89" s="141"/>
      <c r="SE89" s="141"/>
      <c r="SF89" s="141"/>
      <c r="SG89" s="141"/>
      <c r="SH89" s="141"/>
      <c r="SI89" s="141"/>
      <c r="SJ89" s="141"/>
      <c r="SK89" s="141"/>
      <c r="SL89" s="141"/>
      <c r="SM89" s="141"/>
      <c r="SN89" s="141"/>
      <c r="SO89" s="141"/>
      <c r="SP89" s="141"/>
      <c r="SQ89" s="141"/>
      <c r="SR89" s="141"/>
      <c r="SS89" s="141"/>
      <c r="ST89" s="141"/>
      <c r="SU89" s="141"/>
      <c r="SV89" s="141"/>
      <c r="SW89" s="141"/>
      <c r="SX89" s="141"/>
      <c r="SY89" s="141"/>
      <c r="SZ89" s="141"/>
      <c r="TA89" s="141"/>
      <c r="TB89" s="141"/>
      <c r="TC89" s="141"/>
      <c r="TD89" s="141"/>
      <c r="TE89" s="141"/>
      <c r="TF89" s="141"/>
      <c r="TG89" s="141"/>
      <c r="TH89" s="141"/>
      <c r="TI89" s="141"/>
      <c r="TJ89" s="141"/>
      <c r="TK89" s="141"/>
      <c r="TL89" s="141"/>
      <c r="TM89" s="141"/>
      <c r="TN89" s="141"/>
      <c r="TO89" s="141"/>
      <c r="TP89" s="141"/>
      <c r="TQ89" s="141"/>
      <c r="TR89" s="141"/>
      <c r="TS89" s="141"/>
      <c r="TT89" s="141"/>
      <c r="TU89" s="141"/>
      <c r="TV89" s="141"/>
      <c r="TW89" s="141"/>
      <c r="TX89" s="141"/>
      <c r="TY89" s="141"/>
      <c r="TZ89" s="141"/>
      <c r="UA89" s="141"/>
      <c r="UB89" s="141"/>
      <c r="UC89" s="141"/>
      <c r="UD89" s="141"/>
      <c r="UE89" s="141"/>
      <c r="UF89" s="141"/>
      <c r="UG89" s="141"/>
      <c r="UH89" s="141"/>
      <c r="UI89" s="141"/>
      <c r="UJ89" s="141"/>
      <c r="UK89" s="141"/>
      <c r="UL89" s="141"/>
      <c r="UM89" s="141"/>
      <c r="UN89" s="141"/>
      <c r="UO89" s="141"/>
      <c r="UP89" s="141"/>
      <c r="UQ89" s="141"/>
      <c r="UR89" s="141"/>
      <c r="US89" s="141"/>
      <c r="UT89" s="141"/>
      <c r="UU89" s="141"/>
      <c r="UV89" s="141"/>
      <c r="UW89" s="141"/>
      <c r="UX89" s="141"/>
      <c r="UY89" s="141"/>
      <c r="UZ89" s="141"/>
      <c r="VA89" s="141"/>
      <c r="VB89" s="141"/>
      <c r="VC89" s="141"/>
      <c r="VD89" s="141"/>
      <c r="VE89" s="141"/>
      <c r="VF89" s="141"/>
      <c r="VG89" s="141"/>
      <c r="VH89" s="141"/>
      <c r="VI89" s="141"/>
      <c r="VJ89" s="141"/>
      <c r="VK89" s="141"/>
      <c r="VL89" s="141"/>
      <c r="VM89" s="141"/>
      <c r="VN89" s="141"/>
      <c r="VO89" s="141"/>
      <c r="VP89" s="141"/>
      <c r="VQ89" s="141"/>
      <c r="VR89" s="141"/>
      <c r="VS89" s="141"/>
      <c r="VT89" s="141"/>
      <c r="VU89" s="141"/>
      <c r="VV89" s="141"/>
      <c r="VW89" s="141"/>
      <c r="VX89" s="141"/>
      <c r="VY89" s="141"/>
      <c r="VZ89" s="141"/>
      <c r="WA89" s="141"/>
      <c r="WB89" s="141"/>
      <c r="WC89" s="141"/>
      <c r="WD89" s="141"/>
      <c r="WE89" s="141"/>
      <c r="WF89" s="141"/>
      <c r="WG89" s="141"/>
      <c r="WH89" s="141"/>
      <c r="WI89" s="141"/>
      <c r="WJ89" s="141"/>
      <c r="WK89" s="141"/>
      <c r="WL89" s="141"/>
      <c r="WM89" s="141"/>
      <c r="WN89" s="141"/>
      <c r="WO89" s="141"/>
      <c r="WP89" s="141"/>
      <c r="WQ89" s="141"/>
      <c r="WR89" s="141"/>
      <c r="WS89" s="141"/>
      <c r="WT89" s="141"/>
      <c r="WU89" s="141"/>
      <c r="WV89" s="141"/>
      <c r="WW89" s="141"/>
      <c r="WX89" s="141"/>
      <c r="WY89" s="141"/>
      <c r="WZ89" s="141"/>
      <c r="XA89" s="141"/>
      <c r="XB89" s="141"/>
      <c r="XC89" s="141"/>
      <c r="XD89" s="141"/>
      <c r="XE89" s="141"/>
      <c r="XF89" s="141"/>
      <c r="XG89" s="141"/>
      <c r="XH89" s="141"/>
      <c r="XI89" s="141"/>
      <c r="XJ89" s="141"/>
      <c r="XK89" s="141"/>
      <c r="XL89" s="141"/>
      <c r="XM89" s="141"/>
      <c r="XN89" s="141"/>
      <c r="XO89" s="141"/>
      <c r="XP89" s="141"/>
      <c r="XQ89" s="141"/>
      <c r="XR89" s="141"/>
      <c r="XS89" s="141"/>
      <c r="XT89" s="141"/>
      <c r="XU89" s="141"/>
      <c r="XV89" s="141"/>
      <c r="XW89" s="141"/>
      <c r="XX89" s="141"/>
      <c r="XY89" s="141"/>
      <c r="XZ89" s="141"/>
      <c r="YA89" s="141"/>
      <c r="YB89" s="141"/>
      <c r="YC89" s="141"/>
      <c r="YD89" s="141"/>
      <c r="YE89" s="141"/>
      <c r="YF89" s="141"/>
      <c r="YG89" s="141"/>
      <c r="YH89" s="141"/>
      <c r="YI89" s="141"/>
      <c r="YJ89" s="141"/>
      <c r="YK89" s="141"/>
      <c r="YL89" s="141"/>
      <c r="YM89" s="141"/>
      <c r="YN89" s="141"/>
      <c r="YO89" s="141"/>
      <c r="YP89" s="141"/>
      <c r="YQ89" s="141"/>
      <c r="YR89" s="141"/>
      <c r="YS89" s="141"/>
      <c r="YT89" s="141"/>
      <c r="YU89" s="141"/>
      <c r="YV89" s="141"/>
      <c r="YW89" s="141"/>
      <c r="YX89" s="141"/>
      <c r="YY89" s="141"/>
      <c r="YZ89" s="141"/>
      <c r="ZA89" s="141"/>
      <c r="ZB89" s="141"/>
      <c r="ZC89" s="141"/>
      <c r="ZD89" s="141"/>
      <c r="ZE89" s="141"/>
      <c r="ZF89" s="141"/>
      <c r="ZG89" s="141"/>
      <c r="ZH89" s="141"/>
      <c r="ZI89" s="141"/>
      <c r="ZJ89" s="141"/>
      <c r="ZK89" s="141"/>
      <c r="ZL89" s="141"/>
      <c r="ZM89" s="141"/>
      <c r="ZN89" s="141"/>
      <c r="ZO89" s="141"/>
      <c r="ZP89" s="141"/>
      <c r="ZQ89" s="141"/>
      <c r="ZR89" s="141"/>
      <c r="ZS89" s="141"/>
      <c r="ZT89" s="141"/>
      <c r="ZU89" s="141"/>
      <c r="ZV89" s="141"/>
      <c r="ZW89" s="141"/>
      <c r="ZX89" s="141"/>
      <c r="ZY89" s="141"/>
      <c r="ZZ89" s="141"/>
      <c r="AAA89" s="141"/>
      <c r="AAB89" s="141"/>
      <c r="AAC89" s="141"/>
      <c r="AAD89" s="141"/>
      <c r="AAE89" s="141"/>
      <c r="AAF89" s="141"/>
      <c r="AAG89" s="141"/>
      <c r="AAH89" s="141"/>
      <c r="AAI89" s="141"/>
      <c r="AAJ89" s="141"/>
      <c r="AAK89" s="141"/>
      <c r="AAL89" s="141"/>
      <c r="AAM89" s="141"/>
      <c r="AAN89" s="141"/>
      <c r="AAO89" s="141"/>
      <c r="AAP89" s="141"/>
      <c r="AAQ89" s="141"/>
      <c r="AAR89" s="141"/>
      <c r="AAS89" s="141"/>
      <c r="AAT89" s="141"/>
      <c r="AAU89" s="141"/>
      <c r="AAV89" s="141"/>
      <c r="AAW89" s="141"/>
      <c r="AAX89" s="141"/>
      <c r="AAY89" s="141"/>
      <c r="AAZ89" s="141"/>
      <c r="ABA89" s="141"/>
      <c r="ABB89" s="141"/>
      <c r="ABC89" s="141"/>
      <c r="ABD89" s="141"/>
      <c r="ABE89" s="141"/>
      <c r="ABF89" s="141"/>
      <c r="ABG89" s="141"/>
      <c r="ABH89" s="141"/>
      <c r="ABI89" s="141"/>
      <c r="ABJ89" s="141"/>
      <c r="ABK89" s="141"/>
      <c r="ABL89" s="141"/>
      <c r="ABM89" s="141"/>
      <c r="ABN89" s="141"/>
      <c r="ABO89" s="141"/>
      <c r="ABP89" s="141"/>
      <c r="ABQ89" s="141"/>
      <c r="ABR89" s="141"/>
      <c r="ABS89" s="141"/>
      <c r="ABT89" s="141"/>
      <c r="ABU89" s="141"/>
      <c r="ABV89" s="141"/>
      <c r="ABW89" s="141"/>
      <c r="ABX89" s="141"/>
      <c r="ABY89" s="141"/>
      <c r="ABZ89" s="141"/>
      <c r="ACA89" s="141"/>
      <c r="ACB89" s="141"/>
      <c r="ACC89" s="141"/>
      <c r="ACD89" s="141"/>
      <c r="ACE89" s="141"/>
      <c r="ACF89" s="141"/>
      <c r="ACG89" s="141"/>
      <c r="ACH89" s="141"/>
      <c r="ACI89" s="141"/>
      <c r="ACJ89" s="141"/>
      <c r="ACK89" s="141"/>
      <c r="ACL89" s="141"/>
      <c r="ACM89" s="141"/>
      <c r="ACN89" s="141"/>
      <c r="ACO89" s="141"/>
      <c r="ACP89" s="141"/>
      <c r="ACQ89" s="141"/>
      <c r="ACR89" s="141"/>
      <c r="ACS89" s="141"/>
      <c r="ACT89" s="141"/>
      <c r="ACU89" s="141"/>
      <c r="ACV89" s="141"/>
      <c r="ACW89" s="141"/>
      <c r="ACX89" s="141"/>
      <c r="ACY89" s="141"/>
      <c r="ACZ89" s="141"/>
      <c r="ADA89" s="141"/>
      <c r="ADB89" s="141"/>
      <c r="ADC89" s="141"/>
      <c r="ADD89" s="141"/>
      <c r="ADE89" s="141"/>
      <c r="ADF89" s="141"/>
      <c r="ADG89" s="141"/>
      <c r="ADH89" s="141"/>
      <c r="ADI89" s="141"/>
      <c r="ADJ89" s="141"/>
      <c r="ADK89" s="141"/>
      <c r="ADL89" s="141"/>
      <c r="ADM89" s="141"/>
      <c r="ADN89" s="141"/>
      <c r="ADO89" s="141"/>
      <c r="ADP89" s="141"/>
      <c r="ADQ89" s="141"/>
      <c r="ADR89" s="141"/>
      <c r="ADS89" s="141"/>
      <c r="ADT89" s="141"/>
      <c r="ADU89" s="141"/>
      <c r="ADV89" s="141"/>
      <c r="ADW89" s="141"/>
      <c r="ADX89" s="141"/>
      <c r="ADY89" s="141"/>
      <c r="ADZ89" s="141"/>
      <c r="AEA89" s="141"/>
      <c r="AEB89" s="141"/>
      <c r="AEC89" s="141"/>
      <c r="AED89" s="141"/>
      <c r="AEE89" s="141"/>
      <c r="AEF89" s="141"/>
      <c r="AEG89" s="141"/>
      <c r="AEH89" s="141"/>
      <c r="AEI89" s="141"/>
      <c r="AEJ89" s="141"/>
      <c r="AEK89" s="141"/>
      <c r="AEL89" s="141"/>
      <c r="AEM89" s="141"/>
      <c r="AEN89" s="141"/>
      <c r="AEO89" s="141"/>
      <c r="AEP89" s="141"/>
      <c r="AEQ89" s="141"/>
      <c r="AER89" s="141"/>
      <c r="AES89" s="141"/>
      <c r="AET89" s="141"/>
      <c r="AEU89" s="141"/>
      <c r="AEV89" s="141"/>
      <c r="AEW89" s="141"/>
      <c r="AEX89" s="141"/>
      <c r="AEY89" s="141"/>
      <c r="AEZ89" s="141"/>
      <c r="AFA89" s="141"/>
      <c r="AFB89" s="141"/>
      <c r="AFC89" s="141"/>
      <c r="AFD89" s="141"/>
      <c r="AFE89" s="141"/>
      <c r="AFF89" s="141"/>
      <c r="AFG89" s="141"/>
      <c r="AFH89" s="141"/>
      <c r="AFI89" s="141"/>
      <c r="AFJ89" s="141"/>
      <c r="AFK89" s="141"/>
      <c r="AFL89" s="141"/>
      <c r="AFM89" s="141"/>
      <c r="AFN89" s="141"/>
      <c r="AFO89" s="141"/>
      <c r="AFP89" s="141"/>
      <c r="AFQ89" s="141"/>
      <c r="AFR89" s="141"/>
      <c r="AFS89" s="141"/>
      <c r="AFT89" s="141"/>
      <c r="AFU89" s="141"/>
      <c r="AFV89" s="141"/>
      <c r="AFW89" s="141"/>
      <c r="AFX89" s="141"/>
      <c r="AFY89" s="141"/>
      <c r="AFZ89" s="141"/>
      <c r="AGA89" s="141"/>
      <c r="AGB89" s="141"/>
      <c r="AGC89" s="141"/>
      <c r="AGD89" s="141"/>
      <c r="AGE89" s="141"/>
      <c r="AGF89" s="141"/>
      <c r="AGG89" s="141"/>
      <c r="AGH89" s="141"/>
      <c r="AGI89" s="141"/>
      <c r="AGJ89" s="141"/>
      <c r="AGK89" s="141"/>
      <c r="AGL89" s="141"/>
      <c r="AGM89" s="141"/>
      <c r="AGN89" s="141"/>
      <c r="AGO89" s="141"/>
      <c r="AGP89" s="141"/>
      <c r="AGQ89" s="141"/>
      <c r="AGR89" s="141"/>
      <c r="AGS89" s="141"/>
      <c r="AGT89" s="141"/>
      <c r="AGU89" s="141"/>
      <c r="AGV89" s="141"/>
      <c r="AGW89" s="141"/>
      <c r="AGX89" s="141"/>
      <c r="AGY89" s="141"/>
      <c r="AGZ89" s="141"/>
      <c r="AHA89" s="141"/>
      <c r="AHB89" s="141"/>
      <c r="AHC89" s="141"/>
      <c r="AHD89" s="141"/>
      <c r="AHE89" s="141"/>
      <c r="AHF89" s="141"/>
      <c r="AHG89" s="141"/>
      <c r="AHH89" s="141"/>
      <c r="AHI89" s="141"/>
      <c r="AHJ89" s="141"/>
      <c r="AHK89" s="141"/>
      <c r="AHL89" s="141"/>
      <c r="AHM89" s="141"/>
      <c r="AHN89" s="141"/>
      <c r="AHO89" s="141"/>
      <c r="AHP89" s="141"/>
      <c r="AHQ89" s="141"/>
      <c r="AHR89" s="141"/>
      <c r="AHS89" s="141"/>
      <c r="AHT89" s="141"/>
      <c r="AHU89" s="141"/>
      <c r="AHV89" s="141"/>
      <c r="AHW89" s="141"/>
      <c r="AHX89" s="141"/>
      <c r="AHY89" s="141"/>
      <c r="AHZ89" s="141"/>
      <c r="AIA89" s="141"/>
      <c r="AIB89" s="141"/>
      <c r="AIC89" s="141"/>
      <c r="AID89" s="141"/>
      <c r="AIE89" s="141"/>
      <c r="AIF89" s="141"/>
      <c r="AIG89" s="141"/>
      <c r="AIH89" s="141"/>
      <c r="AII89" s="141"/>
      <c r="AIJ89" s="141"/>
      <c r="AIK89" s="141"/>
      <c r="AIL89" s="141"/>
      <c r="AIM89" s="141"/>
      <c r="AIN89" s="141"/>
      <c r="AIO89" s="141"/>
      <c r="AIP89" s="141"/>
      <c r="AIQ89" s="141"/>
      <c r="AIR89" s="141"/>
      <c r="AIS89" s="141"/>
      <c r="AIT89" s="141"/>
      <c r="AIU89" s="141"/>
      <c r="AIV89" s="141"/>
      <c r="AIW89" s="141"/>
      <c r="AIX89" s="141"/>
      <c r="AIY89" s="141"/>
      <c r="AIZ89" s="141"/>
      <c r="AJA89" s="141"/>
      <c r="AJB89" s="141"/>
      <c r="AJC89" s="141"/>
      <c r="AJD89" s="141"/>
      <c r="AJE89" s="141"/>
      <c r="AJF89" s="141"/>
      <c r="AJG89" s="141"/>
      <c r="AJH89" s="141"/>
      <c r="AJI89" s="141"/>
      <c r="AJJ89" s="141"/>
      <c r="AJK89" s="141"/>
      <c r="AJL89" s="141"/>
      <c r="AJM89" s="141"/>
      <c r="AJN89" s="141"/>
      <c r="AJO89" s="141"/>
      <c r="AJP89" s="141"/>
      <c r="AJQ89" s="141"/>
      <c r="AJR89" s="141"/>
      <c r="AJS89" s="141"/>
      <c r="AJT89" s="141"/>
      <c r="AJU89" s="141"/>
      <c r="AJV89" s="141"/>
      <c r="AJW89" s="141"/>
      <c r="AJX89" s="141"/>
      <c r="AJY89" s="141"/>
      <c r="AJZ89" s="141"/>
      <c r="AKA89" s="141"/>
      <c r="AKB89" s="141"/>
      <c r="AKC89" s="141"/>
      <c r="AKD89" s="141"/>
      <c r="AKE89" s="141"/>
      <c r="AKF89" s="141"/>
      <c r="AKG89" s="141"/>
      <c r="AKH89" s="141"/>
      <c r="AKI89" s="141"/>
      <c r="AKJ89" s="141"/>
      <c r="AKK89" s="141"/>
      <c r="AKL89" s="141"/>
      <c r="AKM89" s="141"/>
      <c r="AKN89" s="141"/>
      <c r="AKO89" s="141"/>
      <c r="AKP89" s="141"/>
      <c r="AKQ89" s="141"/>
      <c r="AKR89" s="141"/>
      <c r="AKS89" s="141"/>
      <c r="AKT89" s="141"/>
      <c r="AKU89" s="141"/>
      <c r="AKV89" s="141"/>
      <c r="AKW89" s="141"/>
      <c r="AKX89" s="141"/>
      <c r="AKY89" s="141"/>
      <c r="AKZ89" s="141"/>
      <c r="ALA89" s="141"/>
      <c r="ALB89" s="141"/>
      <c r="ALC89" s="141"/>
      <c r="ALD89" s="141"/>
      <c r="ALE89" s="141"/>
      <c r="ALF89" s="141"/>
      <c r="ALG89" s="141"/>
      <c r="ALH89" s="141"/>
      <c r="ALI89" s="141"/>
      <c r="ALJ89" s="141"/>
      <c r="ALK89" s="141"/>
      <c r="ALL89" s="141"/>
      <c r="ALM89" s="141"/>
      <c r="ALN89" s="141"/>
      <c r="ALO89" s="141"/>
      <c r="ALP89" s="141"/>
      <c r="ALQ89" s="141"/>
      <c r="ALR89" s="141"/>
      <c r="ALS89" s="141"/>
      <c r="ALT89" s="141"/>
      <c r="ALU89" s="141"/>
      <c r="ALV89" s="141"/>
      <c r="ALW89" s="141"/>
      <c r="ALX89" s="141"/>
      <c r="ALY89" s="141"/>
      <c r="ALZ89" s="141"/>
      <c r="AMA89" s="141"/>
      <c r="AMB89" s="141"/>
      <c r="AMC89" s="141"/>
      <c r="AMD89" s="141"/>
      <c r="AME89" s="141"/>
      <c r="AMF89" s="141"/>
      <c r="AMG89" s="141"/>
      <c r="AMH89" s="141"/>
      <c r="AMI89" s="141"/>
      <c r="AMJ89" s="141"/>
      <c r="AMK89" s="141"/>
      <c r="AML89" s="141"/>
    </row>
    <row r="90" spans="1:1026" s="142" customFormat="1" ht="15" customHeight="1">
      <c r="A90" s="141"/>
      <c r="B90" s="61" t="s">
        <v>92</v>
      </c>
      <c r="C90" s="425" t="s">
        <v>87</v>
      </c>
      <c r="D90" s="424"/>
      <c r="E90" s="424"/>
      <c r="F90" s="424"/>
      <c r="G90" s="350"/>
      <c r="H90" s="115">
        <f>H83</f>
        <v>76.38</v>
      </c>
      <c r="J90" s="141"/>
      <c r="K90" s="141"/>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1"/>
      <c r="BK90" s="141"/>
      <c r="BL90" s="141"/>
      <c r="BM90" s="141"/>
      <c r="BN90" s="141"/>
      <c r="BO90" s="141"/>
      <c r="BP90" s="141"/>
      <c r="BQ90" s="141"/>
      <c r="BR90" s="141"/>
      <c r="BS90" s="141"/>
      <c r="BT90" s="141"/>
      <c r="BU90" s="141"/>
      <c r="BV90" s="141"/>
      <c r="BW90" s="141"/>
      <c r="BX90" s="141"/>
      <c r="BY90" s="141"/>
      <c r="BZ90" s="141"/>
      <c r="CA90" s="141"/>
      <c r="CB90" s="141"/>
      <c r="CC90" s="141"/>
      <c r="CD90" s="141"/>
      <c r="CE90" s="141"/>
      <c r="CF90" s="141"/>
      <c r="CG90" s="141"/>
      <c r="CH90" s="141"/>
      <c r="CI90" s="141"/>
      <c r="CJ90" s="141"/>
      <c r="CK90" s="141"/>
      <c r="CL90" s="141"/>
      <c r="CM90" s="141"/>
      <c r="CN90" s="141"/>
      <c r="CO90" s="141"/>
      <c r="CP90" s="141"/>
      <c r="CQ90" s="141"/>
      <c r="CR90" s="141"/>
      <c r="CS90" s="141"/>
      <c r="CT90" s="141"/>
      <c r="CU90" s="141"/>
      <c r="CV90" s="141"/>
      <c r="CW90" s="141"/>
      <c r="CX90" s="141"/>
      <c r="CY90" s="141"/>
      <c r="CZ90" s="141"/>
      <c r="DA90" s="141"/>
      <c r="DB90" s="141"/>
      <c r="DC90" s="141"/>
      <c r="DD90" s="141"/>
      <c r="DE90" s="141"/>
      <c r="DF90" s="141"/>
      <c r="DG90" s="141"/>
      <c r="DH90" s="141"/>
      <c r="DI90" s="141"/>
      <c r="DJ90" s="141"/>
      <c r="DK90" s="141"/>
      <c r="DL90" s="141"/>
      <c r="DM90" s="141"/>
      <c r="DN90" s="141"/>
      <c r="DO90" s="141"/>
      <c r="DP90" s="141"/>
      <c r="DQ90" s="141"/>
      <c r="DR90" s="141"/>
      <c r="DS90" s="141"/>
      <c r="DT90" s="141"/>
      <c r="DU90" s="141"/>
      <c r="DV90" s="141"/>
      <c r="DW90" s="141"/>
      <c r="DX90" s="141"/>
      <c r="DY90" s="141"/>
      <c r="DZ90" s="141"/>
      <c r="EA90" s="141"/>
      <c r="EB90" s="141"/>
      <c r="EC90" s="141"/>
      <c r="ED90" s="141"/>
      <c r="EE90" s="141"/>
      <c r="EF90" s="141"/>
      <c r="EG90" s="141"/>
      <c r="EH90" s="141"/>
      <c r="EI90" s="141"/>
      <c r="EJ90" s="141"/>
      <c r="EK90" s="141"/>
      <c r="EL90" s="141"/>
      <c r="EM90" s="141"/>
      <c r="EN90" s="141"/>
      <c r="EO90" s="141"/>
      <c r="EP90" s="141"/>
      <c r="EQ90" s="141"/>
      <c r="ER90" s="141"/>
      <c r="ES90" s="141"/>
      <c r="ET90" s="141"/>
      <c r="EU90" s="141"/>
      <c r="EV90" s="141"/>
      <c r="EW90" s="141"/>
      <c r="EX90" s="141"/>
      <c r="EY90" s="141"/>
      <c r="EZ90" s="141"/>
      <c r="FA90" s="141"/>
      <c r="FB90" s="141"/>
      <c r="FC90" s="141"/>
      <c r="FD90" s="141"/>
      <c r="FE90" s="141"/>
      <c r="FF90" s="141"/>
      <c r="FG90" s="141"/>
      <c r="FH90" s="141"/>
      <c r="FI90" s="141"/>
      <c r="FJ90" s="141"/>
      <c r="FK90" s="141"/>
      <c r="FL90" s="141"/>
      <c r="FM90" s="141"/>
      <c r="FN90" s="141"/>
      <c r="FO90" s="141"/>
      <c r="FP90" s="141"/>
      <c r="FQ90" s="141"/>
      <c r="FR90" s="141"/>
      <c r="FS90" s="141"/>
      <c r="FT90" s="141"/>
      <c r="FU90" s="141"/>
      <c r="FV90" s="141"/>
      <c r="FW90" s="141"/>
      <c r="FX90" s="141"/>
      <c r="FY90" s="141"/>
      <c r="FZ90" s="141"/>
      <c r="GA90" s="141"/>
      <c r="GB90" s="141"/>
      <c r="GC90" s="141"/>
      <c r="GD90" s="141"/>
      <c r="GE90" s="141"/>
      <c r="GF90" s="141"/>
      <c r="GG90" s="141"/>
      <c r="GH90" s="141"/>
      <c r="GI90" s="141"/>
      <c r="GJ90" s="141"/>
      <c r="GK90" s="141"/>
      <c r="GL90" s="141"/>
      <c r="GM90" s="141"/>
      <c r="GN90" s="141"/>
      <c r="GO90" s="141"/>
      <c r="GP90" s="141"/>
      <c r="GQ90" s="141"/>
      <c r="GR90" s="141"/>
      <c r="GS90" s="141"/>
      <c r="GT90" s="141"/>
      <c r="GU90" s="141"/>
      <c r="GV90" s="141"/>
      <c r="GW90" s="141"/>
      <c r="GX90" s="141"/>
      <c r="GY90" s="141"/>
      <c r="GZ90" s="141"/>
      <c r="HA90" s="141"/>
      <c r="HB90" s="141"/>
      <c r="HC90" s="141"/>
      <c r="HD90" s="141"/>
      <c r="HE90" s="141"/>
      <c r="HF90" s="141"/>
      <c r="HG90" s="141"/>
      <c r="HH90" s="141"/>
      <c r="HI90" s="141"/>
      <c r="HJ90" s="141"/>
      <c r="HK90" s="141"/>
      <c r="HL90" s="141"/>
      <c r="HM90" s="141"/>
      <c r="HN90" s="141"/>
      <c r="HO90" s="141"/>
      <c r="HP90" s="141"/>
      <c r="HQ90" s="141"/>
      <c r="HR90" s="141"/>
      <c r="HS90" s="141"/>
      <c r="HT90" s="141"/>
      <c r="HU90" s="141"/>
      <c r="HV90" s="141"/>
      <c r="HW90" s="141"/>
      <c r="HX90" s="141"/>
      <c r="HY90" s="141"/>
      <c r="HZ90" s="141"/>
      <c r="IA90" s="141"/>
      <c r="IB90" s="141"/>
      <c r="IC90" s="141"/>
      <c r="ID90" s="141"/>
      <c r="IE90" s="141"/>
      <c r="IF90" s="141"/>
      <c r="IG90" s="141"/>
      <c r="IH90" s="141"/>
      <c r="II90" s="141"/>
      <c r="IJ90" s="141"/>
      <c r="IK90" s="141"/>
      <c r="IL90" s="141"/>
      <c r="IM90" s="141"/>
      <c r="IN90" s="141"/>
      <c r="IO90" s="141"/>
      <c r="IP90" s="141"/>
      <c r="IQ90" s="141"/>
      <c r="IR90" s="141"/>
      <c r="IS90" s="141"/>
      <c r="IT90" s="141"/>
      <c r="IU90" s="141"/>
      <c r="IV90" s="141"/>
      <c r="IW90" s="141"/>
      <c r="IX90" s="141"/>
      <c r="IY90" s="141"/>
      <c r="IZ90" s="141"/>
      <c r="JA90" s="141"/>
      <c r="JB90" s="141"/>
      <c r="JC90" s="141"/>
      <c r="JD90" s="141"/>
      <c r="JE90" s="141"/>
      <c r="JF90" s="141"/>
      <c r="JG90" s="141"/>
      <c r="JH90" s="141"/>
      <c r="JI90" s="141"/>
      <c r="JJ90" s="141"/>
      <c r="JK90" s="141"/>
      <c r="JL90" s="141"/>
      <c r="JM90" s="141"/>
      <c r="JN90" s="141"/>
      <c r="JO90" s="141"/>
      <c r="JP90" s="141"/>
      <c r="JQ90" s="141"/>
      <c r="JR90" s="141"/>
      <c r="JS90" s="141"/>
      <c r="JT90" s="141"/>
      <c r="JU90" s="141"/>
      <c r="JV90" s="141"/>
      <c r="JW90" s="141"/>
      <c r="JX90" s="141"/>
      <c r="JY90" s="141"/>
      <c r="JZ90" s="141"/>
      <c r="KA90" s="141"/>
      <c r="KB90" s="141"/>
      <c r="KC90" s="141"/>
      <c r="KD90" s="141"/>
      <c r="KE90" s="141"/>
      <c r="KF90" s="141"/>
      <c r="KG90" s="141"/>
      <c r="KH90" s="141"/>
      <c r="KI90" s="141"/>
      <c r="KJ90" s="141"/>
      <c r="KK90" s="141"/>
      <c r="KL90" s="141"/>
      <c r="KM90" s="141"/>
      <c r="KN90" s="141"/>
      <c r="KO90" s="141"/>
      <c r="KP90" s="141"/>
      <c r="KQ90" s="141"/>
      <c r="KR90" s="141"/>
      <c r="KS90" s="141"/>
      <c r="KT90" s="141"/>
      <c r="KU90" s="141"/>
      <c r="KV90" s="141"/>
      <c r="KW90" s="141"/>
      <c r="KX90" s="141"/>
      <c r="KY90" s="141"/>
      <c r="KZ90" s="141"/>
      <c r="LA90" s="141"/>
      <c r="LB90" s="141"/>
      <c r="LC90" s="141"/>
      <c r="LD90" s="141"/>
      <c r="LE90" s="141"/>
      <c r="LF90" s="141"/>
      <c r="LG90" s="141"/>
      <c r="LH90" s="141"/>
      <c r="LI90" s="141"/>
      <c r="LJ90" s="141"/>
      <c r="LK90" s="141"/>
      <c r="LL90" s="141"/>
      <c r="LM90" s="141"/>
      <c r="LN90" s="141"/>
      <c r="LO90" s="141"/>
      <c r="LP90" s="141"/>
      <c r="LQ90" s="141"/>
      <c r="LR90" s="141"/>
      <c r="LS90" s="141"/>
      <c r="LT90" s="141"/>
      <c r="LU90" s="141"/>
      <c r="LV90" s="141"/>
      <c r="LW90" s="141"/>
      <c r="LX90" s="141"/>
      <c r="LY90" s="141"/>
      <c r="LZ90" s="141"/>
      <c r="MA90" s="141"/>
      <c r="MB90" s="141"/>
      <c r="MC90" s="141"/>
      <c r="MD90" s="141"/>
      <c r="ME90" s="141"/>
      <c r="MF90" s="141"/>
      <c r="MG90" s="141"/>
      <c r="MH90" s="141"/>
      <c r="MI90" s="141"/>
      <c r="MJ90" s="141"/>
      <c r="MK90" s="141"/>
      <c r="ML90" s="141"/>
      <c r="MM90" s="141"/>
      <c r="MN90" s="141"/>
      <c r="MO90" s="141"/>
      <c r="MP90" s="141"/>
      <c r="MQ90" s="141"/>
      <c r="MR90" s="141"/>
      <c r="MS90" s="141"/>
      <c r="MT90" s="141"/>
      <c r="MU90" s="141"/>
      <c r="MV90" s="141"/>
      <c r="MW90" s="141"/>
      <c r="MX90" s="141"/>
      <c r="MY90" s="141"/>
      <c r="MZ90" s="141"/>
      <c r="NA90" s="141"/>
      <c r="NB90" s="141"/>
      <c r="NC90" s="141"/>
      <c r="ND90" s="141"/>
      <c r="NE90" s="141"/>
      <c r="NF90" s="141"/>
      <c r="NG90" s="141"/>
      <c r="NH90" s="141"/>
      <c r="NI90" s="141"/>
      <c r="NJ90" s="141"/>
      <c r="NK90" s="141"/>
      <c r="NL90" s="141"/>
      <c r="NM90" s="141"/>
      <c r="NN90" s="141"/>
      <c r="NO90" s="141"/>
      <c r="NP90" s="141"/>
      <c r="NQ90" s="141"/>
      <c r="NR90" s="141"/>
      <c r="NS90" s="141"/>
      <c r="NT90" s="141"/>
      <c r="NU90" s="141"/>
      <c r="NV90" s="141"/>
      <c r="NW90" s="141"/>
      <c r="NX90" s="141"/>
      <c r="NY90" s="141"/>
      <c r="NZ90" s="141"/>
      <c r="OA90" s="141"/>
      <c r="OB90" s="141"/>
      <c r="OC90" s="141"/>
      <c r="OD90" s="141"/>
      <c r="OE90" s="141"/>
      <c r="OF90" s="141"/>
      <c r="OG90" s="141"/>
      <c r="OH90" s="141"/>
      <c r="OI90" s="141"/>
      <c r="OJ90" s="141"/>
      <c r="OK90" s="141"/>
      <c r="OL90" s="141"/>
      <c r="OM90" s="141"/>
      <c r="ON90" s="141"/>
      <c r="OO90" s="141"/>
      <c r="OP90" s="141"/>
      <c r="OQ90" s="141"/>
      <c r="OR90" s="141"/>
      <c r="OS90" s="141"/>
      <c r="OT90" s="141"/>
      <c r="OU90" s="141"/>
      <c r="OV90" s="141"/>
      <c r="OW90" s="141"/>
      <c r="OX90" s="141"/>
      <c r="OY90" s="141"/>
      <c r="OZ90" s="141"/>
      <c r="PA90" s="141"/>
      <c r="PB90" s="141"/>
      <c r="PC90" s="141"/>
      <c r="PD90" s="141"/>
      <c r="PE90" s="141"/>
      <c r="PF90" s="141"/>
      <c r="PG90" s="141"/>
      <c r="PH90" s="141"/>
      <c r="PI90" s="141"/>
      <c r="PJ90" s="141"/>
      <c r="PK90" s="141"/>
      <c r="PL90" s="141"/>
      <c r="PM90" s="141"/>
      <c r="PN90" s="141"/>
      <c r="PO90" s="141"/>
      <c r="PP90" s="141"/>
      <c r="PQ90" s="141"/>
      <c r="PR90" s="141"/>
      <c r="PS90" s="141"/>
      <c r="PT90" s="141"/>
      <c r="PU90" s="141"/>
      <c r="PV90" s="141"/>
      <c r="PW90" s="141"/>
      <c r="PX90" s="141"/>
      <c r="PY90" s="141"/>
      <c r="PZ90" s="141"/>
      <c r="QA90" s="141"/>
      <c r="QB90" s="141"/>
      <c r="QC90" s="141"/>
      <c r="QD90" s="141"/>
      <c r="QE90" s="141"/>
      <c r="QF90" s="141"/>
      <c r="QG90" s="141"/>
      <c r="QH90" s="141"/>
      <c r="QI90" s="141"/>
      <c r="QJ90" s="141"/>
      <c r="QK90" s="141"/>
      <c r="QL90" s="141"/>
      <c r="QM90" s="141"/>
      <c r="QN90" s="141"/>
      <c r="QO90" s="141"/>
      <c r="QP90" s="141"/>
      <c r="QQ90" s="141"/>
      <c r="QR90" s="141"/>
      <c r="QS90" s="141"/>
      <c r="QT90" s="141"/>
      <c r="QU90" s="141"/>
      <c r="QV90" s="141"/>
      <c r="QW90" s="141"/>
      <c r="QX90" s="141"/>
      <c r="QY90" s="141"/>
      <c r="QZ90" s="141"/>
      <c r="RA90" s="141"/>
      <c r="RB90" s="141"/>
      <c r="RC90" s="141"/>
      <c r="RD90" s="141"/>
      <c r="RE90" s="141"/>
      <c r="RF90" s="141"/>
      <c r="RG90" s="141"/>
      <c r="RH90" s="141"/>
      <c r="RI90" s="141"/>
      <c r="RJ90" s="141"/>
      <c r="RK90" s="141"/>
      <c r="RL90" s="141"/>
      <c r="RM90" s="141"/>
      <c r="RN90" s="141"/>
      <c r="RO90" s="141"/>
      <c r="RP90" s="141"/>
      <c r="RQ90" s="141"/>
      <c r="RR90" s="141"/>
      <c r="RS90" s="141"/>
      <c r="RT90" s="141"/>
      <c r="RU90" s="141"/>
      <c r="RV90" s="141"/>
      <c r="RW90" s="141"/>
      <c r="RX90" s="141"/>
      <c r="RY90" s="141"/>
      <c r="RZ90" s="141"/>
      <c r="SA90" s="141"/>
      <c r="SB90" s="141"/>
      <c r="SC90" s="141"/>
      <c r="SD90" s="141"/>
      <c r="SE90" s="141"/>
      <c r="SF90" s="141"/>
      <c r="SG90" s="141"/>
      <c r="SH90" s="141"/>
      <c r="SI90" s="141"/>
      <c r="SJ90" s="141"/>
      <c r="SK90" s="141"/>
      <c r="SL90" s="141"/>
      <c r="SM90" s="141"/>
      <c r="SN90" s="141"/>
      <c r="SO90" s="141"/>
      <c r="SP90" s="141"/>
      <c r="SQ90" s="141"/>
      <c r="SR90" s="141"/>
      <c r="SS90" s="141"/>
      <c r="ST90" s="141"/>
      <c r="SU90" s="141"/>
      <c r="SV90" s="141"/>
      <c r="SW90" s="141"/>
      <c r="SX90" s="141"/>
      <c r="SY90" s="141"/>
      <c r="SZ90" s="141"/>
      <c r="TA90" s="141"/>
      <c r="TB90" s="141"/>
      <c r="TC90" s="141"/>
      <c r="TD90" s="141"/>
      <c r="TE90" s="141"/>
      <c r="TF90" s="141"/>
      <c r="TG90" s="141"/>
      <c r="TH90" s="141"/>
      <c r="TI90" s="141"/>
      <c r="TJ90" s="141"/>
      <c r="TK90" s="141"/>
      <c r="TL90" s="141"/>
      <c r="TM90" s="141"/>
      <c r="TN90" s="141"/>
      <c r="TO90" s="141"/>
      <c r="TP90" s="141"/>
      <c r="TQ90" s="141"/>
      <c r="TR90" s="141"/>
      <c r="TS90" s="141"/>
      <c r="TT90" s="141"/>
      <c r="TU90" s="141"/>
      <c r="TV90" s="141"/>
      <c r="TW90" s="141"/>
      <c r="TX90" s="141"/>
      <c r="TY90" s="141"/>
      <c r="TZ90" s="141"/>
      <c r="UA90" s="141"/>
      <c r="UB90" s="141"/>
      <c r="UC90" s="141"/>
      <c r="UD90" s="141"/>
      <c r="UE90" s="141"/>
      <c r="UF90" s="141"/>
      <c r="UG90" s="141"/>
      <c r="UH90" s="141"/>
      <c r="UI90" s="141"/>
      <c r="UJ90" s="141"/>
      <c r="UK90" s="141"/>
      <c r="UL90" s="141"/>
      <c r="UM90" s="141"/>
      <c r="UN90" s="141"/>
      <c r="UO90" s="141"/>
      <c r="UP90" s="141"/>
      <c r="UQ90" s="141"/>
      <c r="UR90" s="141"/>
      <c r="US90" s="141"/>
      <c r="UT90" s="141"/>
      <c r="UU90" s="141"/>
      <c r="UV90" s="141"/>
      <c r="UW90" s="141"/>
      <c r="UX90" s="141"/>
      <c r="UY90" s="141"/>
      <c r="UZ90" s="141"/>
      <c r="VA90" s="141"/>
      <c r="VB90" s="141"/>
      <c r="VC90" s="141"/>
      <c r="VD90" s="141"/>
      <c r="VE90" s="141"/>
      <c r="VF90" s="141"/>
      <c r="VG90" s="141"/>
      <c r="VH90" s="141"/>
      <c r="VI90" s="141"/>
      <c r="VJ90" s="141"/>
      <c r="VK90" s="141"/>
      <c r="VL90" s="141"/>
      <c r="VM90" s="141"/>
      <c r="VN90" s="141"/>
      <c r="VO90" s="141"/>
      <c r="VP90" s="141"/>
      <c r="VQ90" s="141"/>
      <c r="VR90" s="141"/>
      <c r="VS90" s="141"/>
      <c r="VT90" s="141"/>
      <c r="VU90" s="141"/>
      <c r="VV90" s="141"/>
      <c r="VW90" s="141"/>
      <c r="VX90" s="141"/>
      <c r="VY90" s="141"/>
      <c r="VZ90" s="141"/>
      <c r="WA90" s="141"/>
      <c r="WB90" s="141"/>
      <c r="WC90" s="141"/>
      <c r="WD90" s="141"/>
      <c r="WE90" s="141"/>
      <c r="WF90" s="141"/>
      <c r="WG90" s="141"/>
      <c r="WH90" s="141"/>
      <c r="WI90" s="141"/>
      <c r="WJ90" s="141"/>
      <c r="WK90" s="141"/>
      <c r="WL90" s="141"/>
      <c r="WM90" s="141"/>
      <c r="WN90" s="141"/>
      <c r="WO90" s="141"/>
      <c r="WP90" s="141"/>
      <c r="WQ90" s="141"/>
      <c r="WR90" s="141"/>
      <c r="WS90" s="141"/>
      <c r="WT90" s="141"/>
      <c r="WU90" s="141"/>
      <c r="WV90" s="141"/>
      <c r="WW90" s="141"/>
      <c r="WX90" s="141"/>
      <c r="WY90" s="141"/>
      <c r="WZ90" s="141"/>
      <c r="XA90" s="141"/>
      <c r="XB90" s="141"/>
      <c r="XC90" s="141"/>
      <c r="XD90" s="141"/>
      <c r="XE90" s="141"/>
      <c r="XF90" s="141"/>
      <c r="XG90" s="141"/>
      <c r="XH90" s="141"/>
      <c r="XI90" s="141"/>
      <c r="XJ90" s="141"/>
      <c r="XK90" s="141"/>
      <c r="XL90" s="141"/>
      <c r="XM90" s="141"/>
      <c r="XN90" s="141"/>
      <c r="XO90" s="141"/>
      <c r="XP90" s="141"/>
      <c r="XQ90" s="141"/>
      <c r="XR90" s="141"/>
      <c r="XS90" s="141"/>
      <c r="XT90" s="141"/>
      <c r="XU90" s="141"/>
      <c r="XV90" s="141"/>
      <c r="XW90" s="141"/>
      <c r="XX90" s="141"/>
      <c r="XY90" s="141"/>
      <c r="XZ90" s="141"/>
      <c r="YA90" s="141"/>
      <c r="YB90" s="141"/>
      <c r="YC90" s="141"/>
      <c r="YD90" s="141"/>
      <c r="YE90" s="141"/>
      <c r="YF90" s="141"/>
      <c r="YG90" s="141"/>
      <c r="YH90" s="141"/>
      <c r="YI90" s="141"/>
      <c r="YJ90" s="141"/>
      <c r="YK90" s="141"/>
      <c r="YL90" s="141"/>
      <c r="YM90" s="141"/>
      <c r="YN90" s="141"/>
      <c r="YO90" s="141"/>
      <c r="YP90" s="141"/>
      <c r="YQ90" s="141"/>
      <c r="YR90" s="141"/>
      <c r="YS90" s="141"/>
      <c r="YT90" s="141"/>
      <c r="YU90" s="141"/>
      <c r="YV90" s="141"/>
      <c r="YW90" s="141"/>
      <c r="YX90" s="141"/>
      <c r="YY90" s="141"/>
      <c r="YZ90" s="141"/>
      <c r="ZA90" s="141"/>
      <c r="ZB90" s="141"/>
      <c r="ZC90" s="141"/>
      <c r="ZD90" s="141"/>
      <c r="ZE90" s="141"/>
      <c r="ZF90" s="141"/>
      <c r="ZG90" s="141"/>
      <c r="ZH90" s="141"/>
      <c r="ZI90" s="141"/>
      <c r="ZJ90" s="141"/>
      <c r="ZK90" s="141"/>
      <c r="ZL90" s="141"/>
      <c r="ZM90" s="141"/>
      <c r="ZN90" s="141"/>
      <c r="ZO90" s="141"/>
      <c r="ZP90" s="141"/>
      <c r="ZQ90" s="141"/>
      <c r="ZR90" s="141"/>
      <c r="ZS90" s="141"/>
      <c r="ZT90" s="141"/>
      <c r="ZU90" s="141"/>
      <c r="ZV90" s="141"/>
      <c r="ZW90" s="141"/>
      <c r="ZX90" s="141"/>
      <c r="ZY90" s="141"/>
      <c r="ZZ90" s="141"/>
      <c r="AAA90" s="141"/>
      <c r="AAB90" s="141"/>
      <c r="AAC90" s="141"/>
      <c r="AAD90" s="141"/>
      <c r="AAE90" s="141"/>
      <c r="AAF90" s="141"/>
      <c r="AAG90" s="141"/>
      <c r="AAH90" s="141"/>
      <c r="AAI90" s="141"/>
      <c r="AAJ90" s="141"/>
      <c r="AAK90" s="141"/>
      <c r="AAL90" s="141"/>
      <c r="AAM90" s="141"/>
      <c r="AAN90" s="141"/>
      <c r="AAO90" s="141"/>
      <c r="AAP90" s="141"/>
      <c r="AAQ90" s="141"/>
      <c r="AAR90" s="141"/>
      <c r="AAS90" s="141"/>
      <c r="AAT90" s="141"/>
      <c r="AAU90" s="141"/>
      <c r="AAV90" s="141"/>
      <c r="AAW90" s="141"/>
      <c r="AAX90" s="141"/>
      <c r="AAY90" s="141"/>
      <c r="AAZ90" s="141"/>
      <c r="ABA90" s="141"/>
      <c r="ABB90" s="141"/>
      <c r="ABC90" s="141"/>
      <c r="ABD90" s="141"/>
      <c r="ABE90" s="141"/>
      <c r="ABF90" s="141"/>
      <c r="ABG90" s="141"/>
      <c r="ABH90" s="141"/>
      <c r="ABI90" s="141"/>
      <c r="ABJ90" s="141"/>
      <c r="ABK90" s="141"/>
      <c r="ABL90" s="141"/>
      <c r="ABM90" s="141"/>
      <c r="ABN90" s="141"/>
      <c r="ABO90" s="141"/>
      <c r="ABP90" s="141"/>
      <c r="ABQ90" s="141"/>
      <c r="ABR90" s="141"/>
      <c r="ABS90" s="141"/>
      <c r="ABT90" s="141"/>
      <c r="ABU90" s="141"/>
      <c r="ABV90" s="141"/>
      <c r="ABW90" s="141"/>
      <c r="ABX90" s="141"/>
      <c r="ABY90" s="141"/>
      <c r="ABZ90" s="141"/>
      <c r="ACA90" s="141"/>
      <c r="ACB90" s="141"/>
      <c r="ACC90" s="141"/>
      <c r="ACD90" s="141"/>
      <c r="ACE90" s="141"/>
      <c r="ACF90" s="141"/>
      <c r="ACG90" s="141"/>
      <c r="ACH90" s="141"/>
      <c r="ACI90" s="141"/>
      <c r="ACJ90" s="141"/>
      <c r="ACK90" s="141"/>
      <c r="ACL90" s="141"/>
      <c r="ACM90" s="141"/>
      <c r="ACN90" s="141"/>
      <c r="ACO90" s="141"/>
      <c r="ACP90" s="141"/>
      <c r="ACQ90" s="141"/>
      <c r="ACR90" s="141"/>
      <c r="ACS90" s="141"/>
      <c r="ACT90" s="141"/>
      <c r="ACU90" s="141"/>
      <c r="ACV90" s="141"/>
      <c r="ACW90" s="141"/>
      <c r="ACX90" s="141"/>
      <c r="ACY90" s="141"/>
      <c r="ACZ90" s="141"/>
      <c r="ADA90" s="141"/>
      <c r="ADB90" s="141"/>
      <c r="ADC90" s="141"/>
      <c r="ADD90" s="141"/>
      <c r="ADE90" s="141"/>
      <c r="ADF90" s="141"/>
      <c r="ADG90" s="141"/>
      <c r="ADH90" s="141"/>
      <c r="ADI90" s="141"/>
      <c r="ADJ90" s="141"/>
      <c r="ADK90" s="141"/>
      <c r="ADL90" s="141"/>
      <c r="ADM90" s="141"/>
      <c r="ADN90" s="141"/>
      <c r="ADO90" s="141"/>
      <c r="ADP90" s="141"/>
      <c r="ADQ90" s="141"/>
      <c r="ADR90" s="141"/>
      <c r="ADS90" s="141"/>
      <c r="ADT90" s="141"/>
      <c r="ADU90" s="141"/>
      <c r="ADV90" s="141"/>
      <c r="ADW90" s="141"/>
      <c r="ADX90" s="141"/>
      <c r="ADY90" s="141"/>
      <c r="ADZ90" s="141"/>
      <c r="AEA90" s="141"/>
      <c r="AEB90" s="141"/>
      <c r="AEC90" s="141"/>
      <c r="AED90" s="141"/>
      <c r="AEE90" s="141"/>
      <c r="AEF90" s="141"/>
      <c r="AEG90" s="141"/>
      <c r="AEH90" s="141"/>
      <c r="AEI90" s="141"/>
      <c r="AEJ90" s="141"/>
      <c r="AEK90" s="141"/>
      <c r="AEL90" s="141"/>
      <c r="AEM90" s="141"/>
      <c r="AEN90" s="141"/>
      <c r="AEO90" s="141"/>
      <c r="AEP90" s="141"/>
      <c r="AEQ90" s="141"/>
      <c r="AER90" s="141"/>
      <c r="AES90" s="141"/>
      <c r="AET90" s="141"/>
      <c r="AEU90" s="141"/>
      <c r="AEV90" s="141"/>
      <c r="AEW90" s="141"/>
      <c r="AEX90" s="141"/>
      <c r="AEY90" s="141"/>
      <c r="AEZ90" s="141"/>
      <c r="AFA90" s="141"/>
      <c r="AFB90" s="141"/>
      <c r="AFC90" s="141"/>
      <c r="AFD90" s="141"/>
      <c r="AFE90" s="141"/>
      <c r="AFF90" s="141"/>
      <c r="AFG90" s="141"/>
      <c r="AFH90" s="141"/>
      <c r="AFI90" s="141"/>
      <c r="AFJ90" s="141"/>
      <c r="AFK90" s="141"/>
      <c r="AFL90" s="141"/>
      <c r="AFM90" s="141"/>
      <c r="AFN90" s="141"/>
      <c r="AFO90" s="141"/>
      <c r="AFP90" s="141"/>
      <c r="AFQ90" s="141"/>
      <c r="AFR90" s="141"/>
      <c r="AFS90" s="141"/>
      <c r="AFT90" s="141"/>
      <c r="AFU90" s="141"/>
      <c r="AFV90" s="141"/>
      <c r="AFW90" s="141"/>
      <c r="AFX90" s="141"/>
      <c r="AFY90" s="141"/>
      <c r="AFZ90" s="141"/>
      <c r="AGA90" s="141"/>
      <c r="AGB90" s="141"/>
      <c r="AGC90" s="141"/>
      <c r="AGD90" s="141"/>
      <c r="AGE90" s="141"/>
      <c r="AGF90" s="141"/>
      <c r="AGG90" s="141"/>
      <c r="AGH90" s="141"/>
      <c r="AGI90" s="141"/>
      <c r="AGJ90" s="141"/>
      <c r="AGK90" s="141"/>
      <c r="AGL90" s="141"/>
      <c r="AGM90" s="141"/>
      <c r="AGN90" s="141"/>
      <c r="AGO90" s="141"/>
      <c r="AGP90" s="141"/>
      <c r="AGQ90" s="141"/>
      <c r="AGR90" s="141"/>
      <c r="AGS90" s="141"/>
      <c r="AGT90" s="141"/>
      <c r="AGU90" s="141"/>
      <c r="AGV90" s="141"/>
      <c r="AGW90" s="141"/>
      <c r="AGX90" s="141"/>
      <c r="AGY90" s="141"/>
      <c r="AGZ90" s="141"/>
      <c r="AHA90" s="141"/>
      <c r="AHB90" s="141"/>
      <c r="AHC90" s="141"/>
      <c r="AHD90" s="141"/>
      <c r="AHE90" s="141"/>
      <c r="AHF90" s="141"/>
      <c r="AHG90" s="141"/>
      <c r="AHH90" s="141"/>
      <c r="AHI90" s="141"/>
      <c r="AHJ90" s="141"/>
      <c r="AHK90" s="141"/>
      <c r="AHL90" s="141"/>
      <c r="AHM90" s="141"/>
      <c r="AHN90" s="141"/>
      <c r="AHO90" s="141"/>
      <c r="AHP90" s="141"/>
      <c r="AHQ90" s="141"/>
      <c r="AHR90" s="141"/>
      <c r="AHS90" s="141"/>
      <c r="AHT90" s="141"/>
      <c r="AHU90" s="141"/>
      <c r="AHV90" s="141"/>
      <c r="AHW90" s="141"/>
      <c r="AHX90" s="141"/>
      <c r="AHY90" s="141"/>
      <c r="AHZ90" s="141"/>
      <c r="AIA90" s="141"/>
      <c r="AIB90" s="141"/>
      <c r="AIC90" s="141"/>
      <c r="AID90" s="141"/>
      <c r="AIE90" s="141"/>
      <c r="AIF90" s="141"/>
      <c r="AIG90" s="141"/>
      <c r="AIH90" s="141"/>
      <c r="AII90" s="141"/>
      <c r="AIJ90" s="141"/>
      <c r="AIK90" s="141"/>
      <c r="AIL90" s="141"/>
      <c r="AIM90" s="141"/>
      <c r="AIN90" s="141"/>
      <c r="AIO90" s="141"/>
      <c r="AIP90" s="141"/>
      <c r="AIQ90" s="141"/>
      <c r="AIR90" s="141"/>
      <c r="AIS90" s="141"/>
      <c r="AIT90" s="141"/>
      <c r="AIU90" s="141"/>
      <c r="AIV90" s="141"/>
      <c r="AIW90" s="141"/>
      <c r="AIX90" s="141"/>
      <c r="AIY90" s="141"/>
      <c r="AIZ90" s="141"/>
      <c r="AJA90" s="141"/>
      <c r="AJB90" s="141"/>
      <c r="AJC90" s="141"/>
      <c r="AJD90" s="141"/>
      <c r="AJE90" s="141"/>
      <c r="AJF90" s="141"/>
      <c r="AJG90" s="141"/>
      <c r="AJH90" s="141"/>
      <c r="AJI90" s="141"/>
      <c r="AJJ90" s="141"/>
      <c r="AJK90" s="141"/>
      <c r="AJL90" s="141"/>
      <c r="AJM90" s="141"/>
      <c r="AJN90" s="141"/>
      <c r="AJO90" s="141"/>
      <c r="AJP90" s="141"/>
      <c r="AJQ90" s="141"/>
      <c r="AJR90" s="141"/>
      <c r="AJS90" s="141"/>
      <c r="AJT90" s="141"/>
      <c r="AJU90" s="141"/>
      <c r="AJV90" s="141"/>
      <c r="AJW90" s="141"/>
      <c r="AJX90" s="141"/>
      <c r="AJY90" s="141"/>
      <c r="AJZ90" s="141"/>
      <c r="AKA90" s="141"/>
      <c r="AKB90" s="141"/>
      <c r="AKC90" s="141"/>
      <c r="AKD90" s="141"/>
      <c r="AKE90" s="141"/>
      <c r="AKF90" s="141"/>
      <c r="AKG90" s="141"/>
      <c r="AKH90" s="141"/>
      <c r="AKI90" s="141"/>
      <c r="AKJ90" s="141"/>
      <c r="AKK90" s="141"/>
      <c r="AKL90" s="141"/>
      <c r="AKM90" s="141"/>
      <c r="AKN90" s="141"/>
      <c r="AKO90" s="141"/>
      <c r="AKP90" s="141"/>
      <c r="AKQ90" s="141"/>
      <c r="AKR90" s="141"/>
      <c r="AKS90" s="141"/>
      <c r="AKT90" s="141"/>
      <c r="AKU90" s="141"/>
      <c r="AKV90" s="141"/>
      <c r="AKW90" s="141"/>
      <c r="AKX90" s="141"/>
      <c r="AKY90" s="141"/>
      <c r="AKZ90" s="141"/>
      <c r="ALA90" s="141"/>
      <c r="ALB90" s="141"/>
      <c r="ALC90" s="141"/>
      <c r="ALD90" s="141"/>
      <c r="ALE90" s="141"/>
      <c r="ALF90" s="141"/>
      <c r="ALG90" s="141"/>
      <c r="ALH90" s="141"/>
      <c r="ALI90" s="141"/>
      <c r="ALJ90" s="141"/>
      <c r="ALK90" s="141"/>
      <c r="ALL90" s="141"/>
      <c r="ALM90" s="141"/>
      <c r="ALN90" s="141"/>
      <c r="ALO90" s="141"/>
      <c r="ALP90" s="141"/>
      <c r="ALQ90" s="141"/>
      <c r="ALR90" s="141"/>
      <c r="ALS90" s="141"/>
      <c r="ALT90" s="141"/>
      <c r="ALU90" s="141"/>
      <c r="ALV90" s="141"/>
      <c r="ALW90" s="141"/>
      <c r="ALX90" s="141"/>
      <c r="ALY90" s="141"/>
      <c r="ALZ90" s="141"/>
      <c r="AMA90" s="141"/>
      <c r="AMB90" s="141"/>
      <c r="AMC90" s="141"/>
      <c r="AMD90" s="141"/>
      <c r="AME90" s="141"/>
      <c r="AMF90" s="141"/>
      <c r="AMG90" s="141"/>
      <c r="AMH90" s="141"/>
      <c r="AMI90" s="141"/>
      <c r="AMJ90" s="141"/>
      <c r="AMK90" s="141"/>
      <c r="AML90" s="141"/>
    </row>
    <row r="91" spans="1:1026" s="43" customFormat="1" ht="28.5" customHeight="1" thickBot="1">
      <c r="A91" s="42"/>
      <c r="B91" s="415" t="s">
        <v>95</v>
      </c>
      <c r="C91" s="426"/>
      <c r="D91" s="426"/>
      <c r="E91" s="426"/>
      <c r="F91" s="426"/>
      <c r="G91" s="417"/>
      <c r="H91" s="116">
        <f>SUM(H88:H90)</f>
        <v>1195.3407024183784</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427" t="s">
        <v>54</v>
      </c>
      <c r="C93" s="428"/>
      <c r="D93" s="428" t="s">
        <v>97</v>
      </c>
      <c r="E93" s="428"/>
      <c r="F93" s="428"/>
      <c r="G93" s="429"/>
      <c r="H93" s="430"/>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21" t="s">
        <v>74</v>
      </c>
      <c r="D94" s="322"/>
      <c r="E94" s="322"/>
      <c r="F94" s="322"/>
      <c r="G94" s="323"/>
      <c r="H94" s="85" t="s">
        <v>76</v>
      </c>
      <c r="I94" s="9"/>
    </row>
    <row r="95" spans="1:1026" ht="15" customHeight="1">
      <c r="B95" s="19" t="s">
        <v>9</v>
      </c>
      <c r="C95" s="324" t="s">
        <v>62</v>
      </c>
      <c r="D95" s="325"/>
      <c r="E95" s="325"/>
      <c r="F95" s="325"/>
      <c r="G95" s="326"/>
      <c r="H95" s="62">
        <f>ROUND((H46/12)+(H51/12)+(H46/12/12)+(H52/12),2)*0.05</f>
        <v>10.663</v>
      </c>
      <c r="I95" s="9"/>
    </row>
    <row r="96" spans="1:1026" ht="15" customHeight="1">
      <c r="B96" s="19" t="s">
        <v>11</v>
      </c>
      <c r="C96" s="324" t="s">
        <v>63</v>
      </c>
      <c r="D96" s="325"/>
      <c r="E96" s="325"/>
      <c r="F96" s="325"/>
      <c r="G96" s="326"/>
      <c r="H96" s="62">
        <f>H95*F66</f>
        <v>0.85304000000000002</v>
      </c>
      <c r="I96" s="9"/>
    </row>
    <row r="97" spans="1:1026" ht="15" customHeight="1">
      <c r="B97" s="19" t="s">
        <v>13</v>
      </c>
      <c r="C97" s="324" t="s">
        <v>64</v>
      </c>
      <c r="D97" s="325"/>
      <c r="E97" s="325"/>
      <c r="F97" s="325"/>
      <c r="G97" s="326"/>
      <c r="H97" s="62">
        <f>ROUND((((H46*0.08)*0.5)*0.06),2)</f>
        <v>5.13</v>
      </c>
      <c r="I97" s="9"/>
    </row>
    <row r="98" spans="1:1026" ht="15" customHeight="1">
      <c r="B98" s="19" t="s">
        <v>14</v>
      </c>
      <c r="C98" s="324" t="s">
        <v>65</v>
      </c>
      <c r="D98" s="325"/>
      <c r="E98" s="325"/>
      <c r="F98" s="325"/>
      <c r="G98" s="326"/>
      <c r="H98" s="62">
        <f>ROUND(((H46/30)*7)/H13*0.9,2)</f>
        <v>22.45</v>
      </c>
      <c r="I98" s="160"/>
    </row>
    <row r="99" spans="1:1026" ht="15" customHeight="1">
      <c r="B99" s="19" t="s">
        <v>38</v>
      </c>
      <c r="C99" s="324" t="s">
        <v>98</v>
      </c>
      <c r="D99" s="325"/>
      <c r="E99" s="325"/>
      <c r="F99" s="325"/>
      <c r="G99" s="326"/>
      <c r="H99" s="159">
        <f>ROUND(H98*F67,2)</f>
        <v>8.26</v>
      </c>
      <c r="I99" s="9"/>
    </row>
    <row r="100" spans="1:1026" ht="15" customHeight="1">
      <c r="B100" s="19" t="s">
        <v>14</v>
      </c>
      <c r="C100" s="324" t="s">
        <v>66</v>
      </c>
      <c r="D100" s="325"/>
      <c r="E100" s="325"/>
      <c r="F100" s="325"/>
      <c r="G100" s="326"/>
      <c r="H100" s="62">
        <f>ROUND(0.08*0.5*(H46+H51+H52+H106)*0.9,2)</f>
        <v>92.7</v>
      </c>
      <c r="I100" s="9"/>
    </row>
    <row r="101" spans="1:1026" s="51" customFormat="1" ht="28.5" customHeight="1" thickBot="1">
      <c r="A101" s="47"/>
      <c r="B101" s="415" t="s">
        <v>99</v>
      </c>
      <c r="C101" s="416"/>
      <c r="D101" s="416"/>
      <c r="E101" s="417"/>
      <c r="F101" s="418"/>
      <c r="G101" s="417"/>
      <c r="H101" s="116">
        <f>SUM(H95:H100)</f>
        <v>140.05604</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419" t="s">
        <v>101</v>
      </c>
      <c r="C103" s="420"/>
      <c r="D103" s="420" t="s">
        <v>103</v>
      </c>
      <c r="E103" s="420"/>
      <c r="F103" s="420"/>
      <c r="G103" s="421"/>
      <c r="H103" s="422"/>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397" t="s">
        <v>55</v>
      </c>
      <c r="C104" s="398"/>
      <c r="D104" s="407" t="s">
        <v>104</v>
      </c>
      <c r="E104" s="407"/>
      <c r="F104" s="398"/>
      <c r="G104" s="398"/>
      <c r="H104" s="408"/>
      <c r="I104" s="67"/>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27" t="s">
        <v>74</v>
      </c>
      <c r="D105" s="328"/>
      <c r="E105" s="328"/>
      <c r="F105" s="328"/>
      <c r="G105" s="329"/>
      <c r="H105" s="54" t="s">
        <v>76</v>
      </c>
      <c r="I105"/>
    </row>
    <row r="106" spans="1:1026" s="9" customFormat="1" ht="14.25" customHeight="1">
      <c r="A106" s="8"/>
      <c r="B106" s="19" t="s">
        <v>9</v>
      </c>
      <c r="C106" s="324" t="s">
        <v>106</v>
      </c>
      <c r="D106" s="325"/>
      <c r="E106" s="339"/>
      <c r="F106" s="340">
        <v>9.0749999999999997E-2</v>
      </c>
      <c r="G106" s="341"/>
      <c r="H106" s="293">
        <f>ROUND(H46*F106,2)</f>
        <v>194.04</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4.25" customHeight="1">
      <c r="A107" s="8"/>
      <c r="B107" s="19" t="s">
        <v>11</v>
      </c>
      <c r="C107" s="190" t="s">
        <v>102</v>
      </c>
      <c r="D107" s="191"/>
      <c r="E107" s="191"/>
      <c r="F107" s="191"/>
      <c r="G107" s="192"/>
      <c r="H107" s="117">
        <f>(((H46)/30)*2.96)/12</f>
        <v>17.580248043000001</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4.25" customHeight="1">
      <c r="A108" s="8"/>
      <c r="B108" s="19" t="s">
        <v>13</v>
      </c>
      <c r="C108" s="190" t="s">
        <v>107</v>
      </c>
      <c r="D108" s="191"/>
      <c r="E108" s="191"/>
      <c r="F108" s="191"/>
      <c r="G108" s="192"/>
      <c r="H108" s="117" t="str">
        <f>IF(I108="S",((((5/30)*(H46))/12)*0.015),IF(I108="N",0,"INFORME S ou N"))</f>
        <v>INFORME S ou N</v>
      </c>
      <c r="I108" s="6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4.25" customHeight="1">
      <c r="A109" s="8"/>
      <c r="B109" s="19" t="s">
        <v>14</v>
      </c>
      <c r="C109" s="190" t="s">
        <v>108</v>
      </c>
      <c r="D109" s="191"/>
      <c r="E109" s="191"/>
      <c r="F109" s="191"/>
      <c r="G109" s="192"/>
      <c r="H109" s="117">
        <f>ROUND((((15/30)*H46)/12)*0.0078,2)</f>
        <v>0.69</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4.25" customHeight="1">
      <c r="A110" s="8"/>
      <c r="B110" s="19" t="s">
        <v>38</v>
      </c>
      <c r="C110" s="190" t="s">
        <v>109</v>
      </c>
      <c r="D110" s="191"/>
      <c r="E110" s="191"/>
      <c r="F110" s="191"/>
      <c r="G110" s="192"/>
      <c r="H110" s="117" t="str">
        <f>IF(I110="S",(((1+1/3)*(4/12))*(H46))/12*0.02,IF(I110="N",0,"INFORME S ou N"))</f>
        <v>INFORME S ou N</v>
      </c>
      <c r="I110" s="6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40" customFormat="1" ht="14.25" customHeight="1">
      <c r="A111" s="137"/>
      <c r="B111" s="138" t="s">
        <v>40</v>
      </c>
      <c r="C111" s="409" t="s">
        <v>167</v>
      </c>
      <c r="D111" s="410"/>
      <c r="E111" s="410"/>
      <c r="F111" s="410"/>
      <c r="G111" s="411"/>
      <c r="H111" s="139">
        <f>(((H46)/30))*5/12</f>
        <v>29.696364937500004</v>
      </c>
      <c r="J111" s="137"/>
      <c r="K111" s="137"/>
      <c r="L111" s="137"/>
      <c r="M111" s="137"/>
      <c r="N111" s="137"/>
      <c r="O111" s="137"/>
      <c r="P111" s="137"/>
      <c r="Q111" s="137"/>
      <c r="R111" s="137"/>
      <c r="S111" s="137"/>
      <c r="T111" s="137"/>
      <c r="U111" s="137"/>
      <c r="V111" s="137"/>
      <c r="W111" s="137"/>
      <c r="X111" s="137"/>
      <c r="Y111" s="137"/>
      <c r="Z111" s="137"/>
      <c r="AA111" s="137"/>
      <c r="AB111" s="137"/>
      <c r="AC111" s="137"/>
      <c r="AD111" s="137"/>
      <c r="AE111" s="137"/>
      <c r="AF111" s="137"/>
      <c r="AG111" s="137"/>
      <c r="AH111" s="137"/>
      <c r="AI111" s="137"/>
      <c r="AJ111" s="137"/>
      <c r="AK111" s="137"/>
      <c r="AL111" s="137"/>
      <c r="AM111" s="137"/>
      <c r="AN111" s="137"/>
      <c r="AO111" s="137"/>
      <c r="AP111" s="137"/>
      <c r="AQ111" s="137"/>
      <c r="AR111" s="137"/>
      <c r="AS111" s="137"/>
      <c r="AT111" s="137"/>
      <c r="AU111" s="137"/>
      <c r="AV111" s="137"/>
      <c r="AW111" s="137"/>
      <c r="AX111" s="137"/>
      <c r="AY111" s="137"/>
      <c r="AZ111" s="137"/>
      <c r="BA111" s="137"/>
      <c r="BB111" s="137"/>
      <c r="BC111" s="137"/>
      <c r="BD111" s="137"/>
      <c r="BE111" s="137"/>
      <c r="BF111" s="137"/>
      <c r="BG111" s="137"/>
      <c r="BH111" s="137"/>
      <c r="BI111" s="137"/>
      <c r="BJ111" s="137"/>
      <c r="BK111" s="137"/>
      <c r="BL111" s="137"/>
      <c r="BM111" s="137"/>
      <c r="BN111" s="137"/>
      <c r="BO111" s="137"/>
      <c r="BP111" s="137"/>
      <c r="BQ111" s="137"/>
      <c r="BR111" s="137"/>
      <c r="BS111" s="137"/>
      <c r="BT111" s="137"/>
      <c r="BU111" s="137"/>
      <c r="BV111" s="137"/>
      <c r="BW111" s="137"/>
      <c r="BX111" s="137"/>
      <c r="BY111" s="137"/>
      <c r="BZ111" s="137"/>
      <c r="CA111" s="137"/>
      <c r="CB111" s="137"/>
      <c r="CC111" s="137"/>
      <c r="CD111" s="137"/>
      <c r="CE111" s="137"/>
      <c r="CF111" s="137"/>
      <c r="CG111" s="137"/>
      <c r="CH111" s="137"/>
      <c r="CI111" s="137"/>
      <c r="CJ111" s="137"/>
      <c r="CK111" s="137"/>
      <c r="CL111" s="137"/>
      <c r="CM111" s="137"/>
      <c r="CN111" s="137"/>
      <c r="CO111" s="137"/>
      <c r="CP111" s="137"/>
      <c r="CQ111" s="137"/>
      <c r="CR111" s="137"/>
      <c r="CS111" s="137"/>
      <c r="CT111" s="137"/>
      <c r="CU111" s="137"/>
      <c r="CV111" s="137"/>
      <c r="CW111" s="137"/>
      <c r="CX111" s="137"/>
      <c r="CY111" s="137"/>
      <c r="CZ111" s="137"/>
      <c r="DA111" s="137"/>
      <c r="DB111" s="137"/>
      <c r="DC111" s="137"/>
      <c r="DD111" s="137"/>
      <c r="DE111" s="137"/>
      <c r="DF111" s="137"/>
      <c r="DG111" s="137"/>
      <c r="DH111" s="137"/>
      <c r="DI111" s="137"/>
      <c r="DJ111" s="137"/>
      <c r="DK111" s="137"/>
      <c r="DL111" s="137"/>
      <c r="DM111" s="137"/>
      <c r="DN111" s="137"/>
      <c r="DO111" s="137"/>
      <c r="DP111" s="137"/>
      <c r="DQ111" s="137"/>
      <c r="DR111" s="137"/>
      <c r="DS111" s="137"/>
      <c r="DT111" s="137"/>
      <c r="DU111" s="137"/>
      <c r="DV111" s="137"/>
      <c r="DW111" s="137"/>
      <c r="DX111" s="137"/>
      <c r="DY111" s="137"/>
      <c r="DZ111" s="137"/>
      <c r="EA111" s="137"/>
      <c r="EB111" s="137"/>
      <c r="EC111" s="137"/>
      <c r="ED111" s="137"/>
      <c r="EE111" s="137"/>
      <c r="EF111" s="137"/>
      <c r="EG111" s="137"/>
      <c r="EH111" s="137"/>
      <c r="EI111" s="137"/>
      <c r="EJ111" s="137"/>
      <c r="EK111" s="137"/>
      <c r="EL111" s="137"/>
      <c r="EM111" s="137"/>
      <c r="EN111" s="137"/>
      <c r="EO111" s="137"/>
      <c r="EP111" s="137"/>
      <c r="EQ111" s="137"/>
      <c r="ER111" s="137"/>
      <c r="ES111" s="137"/>
      <c r="ET111" s="137"/>
      <c r="EU111" s="137"/>
      <c r="EV111" s="137"/>
      <c r="EW111" s="137"/>
      <c r="EX111" s="137"/>
      <c r="EY111" s="137"/>
      <c r="EZ111" s="137"/>
      <c r="FA111" s="137"/>
      <c r="FB111" s="137"/>
      <c r="FC111" s="137"/>
      <c r="FD111" s="137"/>
      <c r="FE111" s="137"/>
      <c r="FF111" s="137"/>
      <c r="FG111" s="137"/>
      <c r="FH111" s="137"/>
      <c r="FI111" s="137"/>
      <c r="FJ111" s="137"/>
      <c r="FK111" s="137"/>
      <c r="FL111" s="137"/>
      <c r="FM111" s="137"/>
      <c r="FN111" s="137"/>
      <c r="FO111" s="137"/>
      <c r="FP111" s="137"/>
      <c r="FQ111" s="137"/>
      <c r="FR111" s="137"/>
      <c r="FS111" s="137"/>
      <c r="FT111" s="137"/>
      <c r="FU111" s="137"/>
      <c r="FV111" s="137"/>
      <c r="FW111" s="137"/>
      <c r="FX111" s="137"/>
      <c r="FY111" s="137"/>
      <c r="FZ111" s="137"/>
      <c r="GA111" s="137"/>
      <c r="GB111" s="137"/>
      <c r="GC111" s="137"/>
      <c r="GD111" s="137"/>
      <c r="GE111" s="137"/>
      <c r="GF111" s="137"/>
      <c r="GG111" s="137"/>
      <c r="GH111" s="137"/>
      <c r="GI111" s="137"/>
      <c r="GJ111" s="137"/>
      <c r="GK111" s="137"/>
      <c r="GL111" s="137"/>
      <c r="GM111" s="137"/>
      <c r="GN111" s="137"/>
      <c r="GO111" s="137"/>
      <c r="GP111" s="137"/>
      <c r="GQ111" s="137"/>
      <c r="GR111" s="137"/>
      <c r="GS111" s="137"/>
      <c r="GT111" s="137"/>
      <c r="GU111" s="137"/>
      <c r="GV111" s="137"/>
      <c r="GW111" s="137"/>
      <c r="GX111" s="137"/>
      <c r="GY111" s="137"/>
      <c r="GZ111" s="137"/>
      <c r="HA111" s="137"/>
      <c r="HB111" s="137"/>
      <c r="HC111" s="137"/>
      <c r="HD111" s="137"/>
      <c r="HE111" s="137"/>
      <c r="HF111" s="137"/>
      <c r="HG111" s="137"/>
      <c r="HH111" s="137"/>
      <c r="HI111" s="137"/>
      <c r="HJ111" s="137"/>
      <c r="HK111" s="137"/>
      <c r="HL111" s="137"/>
      <c r="HM111" s="137"/>
      <c r="HN111" s="137"/>
      <c r="HO111" s="137"/>
      <c r="HP111" s="137"/>
      <c r="HQ111" s="137"/>
      <c r="HR111" s="137"/>
      <c r="HS111" s="137"/>
      <c r="HT111" s="137"/>
      <c r="HU111" s="137"/>
      <c r="HV111" s="137"/>
      <c r="HW111" s="137"/>
      <c r="HX111" s="137"/>
      <c r="HY111" s="137"/>
      <c r="HZ111" s="137"/>
      <c r="IA111" s="137"/>
      <c r="IB111" s="137"/>
      <c r="IC111" s="137"/>
      <c r="ID111" s="137"/>
      <c r="IE111" s="137"/>
      <c r="IF111" s="137"/>
      <c r="IG111" s="137"/>
      <c r="IH111" s="137"/>
      <c r="II111" s="137"/>
      <c r="IJ111" s="137"/>
      <c r="IK111" s="137"/>
      <c r="IL111" s="137"/>
      <c r="IM111" s="137"/>
      <c r="IN111" s="137"/>
      <c r="IO111" s="137"/>
      <c r="IP111" s="137"/>
      <c r="IQ111" s="137"/>
      <c r="IR111" s="137"/>
      <c r="IS111" s="137"/>
      <c r="IT111" s="137"/>
      <c r="IU111" s="137"/>
      <c r="IV111" s="137"/>
      <c r="IW111" s="137"/>
      <c r="IX111" s="137"/>
      <c r="IY111" s="137"/>
      <c r="IZ111" s="137"/>
      <c r="JA111" s="137"/>
      <c r="JB111" s="137"/>
      <c r="JC111" s="137"/>
      <c r="JD111" s="137"/>
      <c r="JE111" s="137"/>
      <c r="JF111" s="137"/>
      <c r="JG111" s="137"/>
      <c r="JH111" s="137"/>
      <c r="JI111" s="137"/>
      <c r="JJ111" s="137"/>
      <c r="JK111" s="137"/>
      <c r="JL111" s="137"/>
      <c r="JM111" s="137"/>
      <c r="JN111" s="137"/>
      <c r="JO111" s="137"/>
      <c r="JP111" s="137"/>
      <c r="JQ111" s="137"/>
      <c r="JR111" s="137"/>
      <c r="JS111" s="137"/>
      <c r="JT111" s="137"/>
      <c r="JU111" s="137"/>
      <c r="JV111" s="137"/>
      <c r="JW111" s="137"/>
      <c r="JX111" s="137"/>
      <c r="JY111" s="137"/>
      <c r="JZ111" s="137"/>
      <c r="KA111" s="137"/>
      <c r="KB111" s="137"/>
      <c r="KC111" s="137"/>
      <c r="KD111" s="137"/>
      <c r="KE111" s="137"/>
      <c r="KF111" s="137"/>
      <c r="KG111" s="137"/>
      <c r="KH111" s="137"/>
      <c r="KI111" s="137"/>
      <c r="KJ111" s="137"/>
      <c r="KK111" s="137"/>
      <c r="KL111" s="137"/>
      <c r="KM111" s="137"/>
      <c r="KN111" s="137"/>
      <c r="KO111" s="137"/>
      <c r="KP111" s="137"/>
      <c r="KQ111" s="137"/>
      <c r="KR111" s="137"/>
      <c r="KS111" s="137"/>
      <c r="KT111" s="137"/>
      <c r="KU111" s="137"/>
      <c r="KV111" s="137"/>
      <c r="KW111" s="137"/>
      <c r="KX111" s="137"/>
      <c r="KY111" s="137"/>
      <c r="KZ111" s="137"/>
      <c r="LA111" s="137"/>
      <c r="LB111" s="137"/>
      <c r="LC111" s="137"/>
      <c r="LD111" s="137"/>
      <c r="LE111" s="137"/>
      <c r="LF111" s="137"/>
      <c r="LG111" s="137"/>
      <c r="LH111" s="137"/>
      <c r="LI111" s="137"/>
      <c r="LJ111" s="137"/>
      <c r="LK111" s="137"/>
      <c r="LL111" s="137"/>
      <c r="LM111" s="137"/>
      <c r="LN111" s="137"/>
      <c r="LO111" s="137"/>
      <c r="LP111" s="137"/>
      <c r="LQ111" s="137"/>
      <c r="LR111" s="137"/>
      <c r="LS111" s="137"/>
      <c r="LT111" s="137"/>
      <c r="LU111" s="137"/>
      <c r="LV111" s="137"/>
      <c r="LW111" s="137"/>
      <c r="LX111" s="137"/>
      <c r="LY111" s="137"/>
      <c r="LZ111" s="137"/>
      <c r="MA111" s="137"/>
      <c r="MB111" s="137"/>
      <c r="MC111" s="137"/>
      <c r="MD111" s="137"/>
      <c r="ME111" s="137"/>
      <c r="MF111" s="137"/>
      <c r="MG111" s="137"/>
      <c r="MH111" s="137"/>
      <c r="MI111" s="137"/>
      <c r="MJ111" s="137"/>
      <c r="MK111" s="137"/>
      <c r="ML111" s="137"/>
      <c r="MM111" s="137"/>
      <c r="MN111" s="137"/>
      <c r="MO111" s="137"/>
      <c r="MP111" s="137"/>
      <c r="MQ111" s="137"/>
      <c r="MR111" s="137"/>
      <c r="MS111" s="137"/>
      <c r="MT111" s="137"/>
      <c r="MU111" s="137"/>
      <c r="MV111" s="137"/>
      <c r="MW111" s="137"/>
      <c r="MX111" s="137"/>
      <c r="MY111" s="137"/>
      <c r="MZ111" s="137"/>
      <c r="NA111" s="137"/>
      <c r="NB111" s="137"/>
      <c r="NC111" s="137"/>
      <c r="ND111" s="137"/>
      <c r="NE111" s="137"/>
      <c r="NF111" s="137"/>
      <c r="NG111" s="137"/>
      <c r="NH111" s="137"/>
      <c r="NI111" s="137"/>
      <c r="NJ111" s="137"/>
      <c r="NK111" s="137"/>
      <c r="NL111" s="137"/>
      <c r="NM111" s="137"/>
      <c r="NN111" s="137"/>
      <c r="NO111" s="137"/>
      <c r="NP111" s="137"/>
      <c r="NQ111" s="137"/>
      <c r="NR111" s="137"/>
      <c r="NS111" s="137"/>
      <c r="NT111" s="137"/>
      <c r="NU111" s="137"/>
      <c r="NV111" s="137"/>
      <c r="NW111" s="137"/>
      <c r="NX111" s="137"/>
      <c r="NY111" s="137"/>
      <c r="NZ111" s="137"/>
      <c r="OA111" s="137"/>
      <c r="OB111" s="137"/>
      <c r="OC111" s="137"/>
      <c r="OD111" s="137"/>
      <c r="OE111" s="137"/>
      <c r="OF111" s="137"/>
      <c r="OG111" s="137"/>
      <c r="OH111" s="137"/>
      <c r="OI111" s="137"/>
      <c r="OJ111" s="137"/>
      <c r="OK111" s="137"/>
      <c r="OL111" s="137"/>
      <c r="OM111" s="137"/>
      <c r="ON111" s="137"/>
      <c r="OO111" s="137"/>
      <c r="OP111" s="137"/>
      <c r="OQ111" s="137"/>
      <c r="OR111" s="137"/>
      <c r="OS111" s="137"/>
      <c r="OT111" s="137"/>
      <c r="OU111" s="137"/>
      <c r="OV111" s="137"/>
      <c r="OW111" s="137"/>
      <c r="OX111" s="137"/>
      <c r="OY111" s="137"/>
      <c r="OZ111" s="137"/>
      <c r="PA111" s="137"/>
      <c r="PB111" s="137"/>
      <c r="PC111" s="137"/>
      <c r="PD111" s="137"/>
      <c r="PE111" s="137"/>
      <c r="PF111" s="137"/>
      <c r="PG111" s="137"/>
      <c r="PH111" s="137"/>
      <c r="PI111" s="137"/>
      <c r="PJ111" s="137"/>
      <c r="PK111" s="137"/>
      <c r="PL111" s="137"/>
      <c r="PM111" s="137"/>
      <c r="PN111" s="137"/>
      <c r="PO111" s="137"/>
      <c r="PP111" s="137"/>
      <c r="PQ111" s="137"/>
      <c r="PR111" s="137"/>
      <c r="PS111" s="137"/>
      <c r="PT111" s="137"/>
      <c r="PU111" s="137"/>
      <c r="PV111" s="137"/>
      <c r="PW111" s="137"/>
      <c r="PX111" s="137"/>
      <c r="PY111" s="137"/>
      <c r="PZ111" s="137"/>
      <c r="QA111" s="137"/>
      <c r="QB111" s="137"/>
      <c r="QC111" s="137"/>
      <c r="QD111" s="137"/>
      <c r="QE111" s="137"/>
      <c r="QF111" s="137"/>
      <c r="QG111" s="137"/>
      <c r="QH111" s="137"/>
      <c r="QI111" s="137"/>
      <c r="QJ111" s="137"/>
      <c r="QK111" s="137"/>
      <c r="QL111" s="137"/>
      <c r="QM111" s="137"/>
      <c r="QN111" s="137"/>
      <c r="QO111" s="137"/>
      <c r="QP111" s="137"/>
      <c r="QQ111" s="137"/>
      <c r="QR111" s="137"/>
      <c r="QS111" s="137"/>
      <c r="QT111" s="137"/>
      <c r="QU111" s="137"/>
      <c r="QV111" s="137"/>
      <c r="QW111" s="137"/>
      <c r="QX111" s="137"/>
      <c r="QY111" s="137"/>
      <c r="QZ111" s="137"/>
      <c r="RA111" s="137"/>
      <c r="RB111" s="137"/>
      <c r="RC111" s="137"/>
      <c r="RD111" s="137"/>
      <c r="RE111" s="137"/>
      <c r="RF111" s="137"/>
      <c r="RG111" s="137"/>
      <c r="RH111" s="137"/>
      <c r="RI111" s="137"/>
      <c r="RJ111" s="137"/>
      <c r="RK111" s="137"/>
      <c r="RL111" s="137"/>
      <c r="RM111" s="137"/>
      <c r="RN111" s="137"/>
      <c r="RO111" s="137"/>
      <c r="RP111" s="137"/>
      <c r="RQ111" s="137"/>
      <c r="RR111" s="137"/>
      <c r="RS111" s="137"/>
      <c r="RT111" s="137"/>
      <c r="RU111" s="137"/>
      <c r="RV111" s="137"/>
      <c r="RW111" s="137"/>
      <c r="RX111" s="137"/>
      <c r="RY111" s="137"/>
      <c r="RZ111" s="137"/>
      <c r="SA111" s="137"/>
      <c r="SB111" s="137"/>
      <c r="SC111" s="137"/>
      <c r="SD111" s="137"/>
      <c r="SE111" s="137"/>
      <c r="SF111" s="137"/>
      <c r="SG111" s="137"/>
      <c r="SH111" s="137"/>
      <c r="SI111" s="137"/>
      <c r="SJ111" s="137"/>
      <c r="SK111" s="137"/>
      <c r="SL111" s="137"/>
      <c r="SM111" s="137"/>
      <c r="SN111" s="137"/>
      <c r="SO111" s="137"/>
      <c r="SP111" s="137"/>
      <c r="SQ111" s="137"/>
      <c r="SR111" s="137"/>
      <c r="SS111" s="137"/>
      <c r="ST111" s="137"/>
      <c r="SU111" s="137"/>
      <c r="SV111" s="137"/>
      <c r="SW111" s="137"/>
      <c r="SX111" s="137"/>
      <c r="SY111" s="137"/>
      <c r="SZ111" s="137"/>
      <c r="TA111" s="137"/>
      <c r="TB111" s="137"/>
      <c r="TC111" s="137"/>
      <c r="TD111" s="137"/>
      <c r="TE111" s="137"/>
      <c r="TF111" s="137"/>
      <c r="TG111" s="137"/>
      <c r="TH111" s="137"/>
      <c r="TI111" s="137"/>
      <c r="TJ111" s="137"/>
      <c r="TK111" s="137"/>
      <c r="TL111" s="137"/>
      <c r="TM111" s="137"/>
      <c r="TN111" s="137"/>
      <c r="TO111" s="137"/>
      <c r="TP111" s="137"/>
      <c r="TQ111" s="137"/>
      <c r="TR111" s="137"/>
      <c r="TS111" s="137"/>
      <c r="TT111" s="137"/>
      <c r="TU111" s="137"/>
      <c r="TV111" s="137"/>
      <c r="TW111" s="137"/>
      <c r="TX111" s="137"/>
      <c r="TY111" s="137"/>
      <c r="TZ111" s="137"/>
      <c r="UA111" s="137"/>
      <c r="UB111" s="137"/>
      <c r="UC111" s="137"/>
      <c r="UD111" s="137"/>
      <c r="UE111" s="137"/>
      <c r="UF111" s="137"/>
      <c r="UG111" s="137"/>
      <c r="UH111" s="137"/>
      <c r="UI111" s="137"/>
      <c r="UJ111" s="137"/>
      <c r="UK111" s="137"/>
      <c r="UL111" s="137"/>
      <c r="UM111" s="137"/>
      <c r="UN111" s="137"/>
      <c r="UO111" s="137"/>
      <c r="UP111" s="137"/>
      <c r="UQ111" s="137"/>
      <c r="UR111" s="137"/>
      <c r="US111" s="137"/>
      <c r="UT111" s="137"/>
      <c r="UU111" s="137"/>
      <c r="UV111" s="137"/>
      <c r="UW111" s="137"/>
      <c r="UX111" s="137"/>
      <c r="UY111" s="137"/>
      <c r="UZ111" s="137"/>
      <c r="VA111" s="137"/>
      <c r="VB111" s="137"/>
      <c r="VC111" s="137"/>
      <c r="VD111" s="137"/>
      <c r="VE111" s="137"/>
      <c r="VF111" s="137"/>
      <c r="VG111" s="137"/>
      <c r="VH111" s="137"/>
      <c r="VI111" s="137"/>
      <c r="VJ111" s="137"/>
      <c r="VK111" s="137"/>
      <c r="VL111" s="137"/>
      <c r="VM111" s="137"/>
      <c r="VN111" s="137"/>
      <c r="VO111" s="137"/>
      <c r="VP111" s="137"/>
      <c r="VQ111" s="137"/>
      <c r="VR111" s="137"/>
      <c r="VS111" s="137"/>
      <c r="VT111" s="137"/>
      <c r="VU111" s="137"/>
      <c r="VV111" s="137"/>
      <c r="VW111" s="137"/>
      <c r="VX111" s="137"/>
      <c r="VY111" s="137"/>
      <c r="VZ111" s="137"/>
      <c r="WA111" s="137"/>
      <c r="WB111" s="137"/>
      <c r="WC111" s="137"/>
      <c r="WD111" s="137"/>
      <c r="WE111" s="137"/>
      <c r="WF111" s="137"/>
      <c r="WG111" s="137"/>
      <c r="WH111" s="137"/>
      <c r="WI111" s="137"/>
      <c r="WJ111" s="137"/>
      <c r="WK111" s="137"/>
      <c r="WL111" s="137"/>
      <c r="WM111" s="137"/>
      <c r="WN111" s="137"/>
      <c r="WO111" s="137"/>
      <c r="WP111" s="137"/>
      <c r="WQ111" s="137"/>
      <c r="WR111" s="137"/>
      <c r="WS111" s="137"/>
      <c r="WT111" s="137"/>
      <c r="WU111" s="137"/>
      <c r="WV111" s="137"/>
      <c r="WW111" s="137"/>
      <c r="WX111" s="137"/>
      <c r="WY111" s="137"/>
      <c r="WZ111" s="137"/>
      <c r="XA111" s="137"/>
      <c r="XB111" s="137"/>
      <c r="XC111" s="137"/>
      <c r="XD111" s="137"/>
      <c r="XE111" s="137"/>
      <c r="XF111" s="137"/>
      <c r="XG111" s="137"/>
      <c r="XH111" s="137"/>
      <c r="XI111" s="137"/>
      <c r="XJ111" s="137"/>
      <c r="XK111" s="137"/>
      <c r="XL111" s="137"/>
      <c r="XM111" s="137"/>
      <c r="XN111" s="137"/>
      <c r="XO111" s="137"/>
      <c r="XP111" s="137"/>
      <c r="XQ111" s="137"/>
      <c r="XR111" s="137"/>
      <c r="XS111" s="137"/>
      <c r="XT111" s="137"/>
      <c r="XU111" s="137"/>
      <c r="XV111" s="137"/>
      <c r="XW111" s="137"/>
      <c r="XX111" s="137"/>
      <c r="XY111" s="137"/>
      <c r="XZ111" s="137"/>
      <c r="YA111" s="137"/>
      <c r="YB111" s="137"/>
      <c r="YC111" s="137"/>
      <c r="YD111" s="137"/>
      <c r="YE111" s="137"/>
      <c r="YF111" s="137"/>
      <c r="YG111" s="137"/>
      <c r="YH111" s="137"/>
      <c r="YI111" s="137"/>
      <c r="YJ111" s="137"/>
      <c r="YK111" s="137"/>
      <c r="YL111" s="137"/>
      <c r="YM111" s="137"/>
      <c r="YN111" s="137"/>
      <c r="YO111" s="137"/>
      <c r="YP111" s="137"/>
      <c r="YQ111" s="137"/>
      <c r="YR111" s="137"/>
      <c r="YS111" s="137"/>
      <c r="YT111" s="137"/>
      <c r="YU111" s="137"/>
      <c r="YV111" s="137"/>
      <c r="YW111" s="137"/>
      <c r="YX111" s="137"/>
      <c r="YY111" s="137"/>
      <c r="YZ111" s="137"/>
      <c r="ZA111" s="137"/>
      <c r="ZB111" s="137"/>
      <c r="ZC111" s="137"/>
      <c r="ZD111" s="137"/>
      <c r="ZE111" s="137"/>
      <c r="ZF111" s="137"/>
      <c r="ZG111" s="137"/>
      <c r="ZH111" s="137"/>
      <c r="ZI111" s="137"/>
      <c r="ZJ111" s="137"/>
      <c r="ZK111" s="137"/>
      <c r="ZL111" s="137"/>
      <c r="ZM111" s="137"/>
      <c r="ZN111" s="137"/>
      <c r="ZO111" s="137"/>
      <c r="ZP111" s="137"/>
      <c r="ZQ111" s="137"/>
      <c r="ZR111" s="137"/>
      <c r="ZS111" s="137"/>
      <c r="ZT111" s="137"/>
      <c r="ZU111" s="137"/>
      <c r="ZV111" s="137"/>
      <c r="ZW111" s="137"/>
      <c r="ZX111" s="137"/>
      <c r="ZY111" s="137"/>
      <c r="ZZ111" s="137"/>
      <c r="AAA111" s="137"/>
      <c r="AAB111" s="137"/>
      <c r="AAC111" s="137"/>
      <c r="AAD111" s="137"/>
      <c r="AAE111" s="137"/>
      <c r="AAF111" s="137"/>
      <c r="AAG111" s="137"/>
      <c r="AAH111" s="137"/>
      <c r="AAI111" s="137"/>
      <c r="AAJ111" s="137"/>
      <c r="AAK111" s="137"/>
      <c r="AAL111" s="137"/>
      <c r="AAM111" s="137"/>
      <c r="AAN111" s="137"/>
      <c r="AAO111" s="137"/>
      <c r="AAP111" s="137"/>
      <c r="AAQ111" s="137"/>
      <c r="AAR111" s="137"/>
      <c r="AAS111" s="137"/>
      <c r="AAT111" s="137"/>
      <c r="AAU111" s="137"/>
      <c r="AAV111" s="137"/>
      <c r="AAW111" s="137"/>
      <c r="AAX111" s="137"/>
      <c r="AAY111" s="137"/>
      <c r="AAZ111" s="137"/>
      <c r="ABA111" s="137"/>
      <c r="ABB111" s="137"/>
      <c r="ABC111" s="137"/>
      <c r="ABD111" s="137"/>
      <c r="ABE111" s="137"/>
      <c r="ABF111" s="137"/>
      <c r="ABG111" s="137"/>
      <c r="ABH111" s="137"/>
      <c r="ABI111" s="137"/>
      <c r="ABJ111" s="137"/>
      <c r="ABK111" s="137"/>
      <c r="ABL111" s="137"/>
      <c r="ABM111" s="137"/>
      <c r="ABN111" s="137"/>
      <c r="ABO111" s="137"/>
      <c r="ABP111" s="137"/>
      <c r="ABQ111" s="137"/>
      <c r="ABR111" s="137"/>
      <c r="ABS111" s="137"/>
      <c r="ABT111" s="137"/>
      <c r="ABU111" s="137"/>
      <c r="ABV111" s="137"/>
      <c r="ABW111" s="137"/>
      <c r="ABX111" s="137"/>
      <c r="ABY111" s="137"/>
      <c r="ABZ111" s="137"/>
      <c r="ACA111" s="137"/>
      <c r="ACB111" s="137"/>
      <c r="ACC111" s="137"/>
      <c r="ACD111" s="137"/>
      <c r="ACE111" s="137"/>
      <c r="ACF111" s="137"/>
      <c r="ACG111" s="137"/>
      <c r="ACH111" s="137"/>
      <c r="ACI111" s="137"/>
      <c r="ACJ111" s="137"/>
      <c r="ACK111" s="137"/>
      <c r="ACL111" s="137"/>
      <c r="ACM111" s="137"/>
      <c r="ACN111" s="137"/>
      <c r="ACO111" s="137"/>
      <c r="ACP111" s="137"/>
      <c r="ACQ111" s="137"/>
      <c r="ACR111" s="137"/>
      <c r="ACS111" s="137"/>
      <c r="ACT111" s="137"/>
      <c r="ACU111" s="137"/>
      <c r="ACV111" s="137"/>
      <c r="ACW111" s="137"/>
      <c r="ACX111" s="137"/>
      <c r="ACY111" s="137"/>
      <c r="ACZ111" s="137"/>
      <c r="ADA111" s="137"/>
      <c r="ADB111" s="137"/>
      <c r="ADC111" s="137"/>
      <c r="ADD111" s="137"/>
      <c r="ADE111" s="137"/>
      <c r="ADF111" s="137"/>
      <c r="ADG111" s="137"/>
      <c r="ADH111" s="137"/>
      <c r="ADI111" s="137"/>
      <c r="ADJ111" s="137"/>
      <c r="ADK111" s="137"/>
      <c r="ADL111" s="137"/>
      <c r="ADM111" s="137"/>
      <c r="ADN111" s="137"/>
      <c r="ADO111" s="137"/>
      <c r="ADP111" s="137"/>
      <c r="ADQ111" s="137"/>
      <c r="ADR111" s="137"/>
      <c r="ADS111" s="137"/>
      <c r="ADT111" s="137"/>
      <c r="ADU111" s="137"/>
      <c r="ADV111" s="137"/>
      <c r="ADW111" s="137"/>
      <c r="ADX111" s="137"/>
      <c r="ADY111" s="137"/>
      <c r="ADZ111" s="137"/>
      <c r="AEA111" s="137"/>
      <c r="AEB111" s="137"/>
      <c r="AEC111" s="137"/>
      <c r="AED111" s="137"/>
      <c r="AEE111" s="137"/>
      <c r="AEF111" s="137"/>
      <c r="AEG111" s="137"/>
      <c r="AEH111" s="137"/>
      <c r="AEI111" s="137"/>
      <c r="AEJ111" s="137"/>
      <c r="AEK111" s="137"/>
      <c r="AEL111" s="137"/>
      <c r="AEM111" s="137"/>
      <c r="AEN111" s="137"/>
      <c r="AEO111" s="137"/>
      <c r="AEP111" s="137"/>
      <c r="AEQ111" s="137"/>
      <c r="AER111" s="137"/>
      <c r="AES111" s="137"/>
      <c r="AET111" s="137"/>
      <c r="AEU111" s="137"/>
      <c r="AEV111" s="137"/>
      <c r="AEW111" s="137"/>
      <c r="AEX111" s="137"/>
      <c r="AEY111" s="137"/>
      <c r="AEZ111" s="137"/>
      <c r="AFA111" s="137"/>
      <c r="AFB111" s="137"/>
      <c r="AFC111" s="137"/>
      <c r="AFD111" s="137"/>
      <c r="AFE111" s="137"/>
      <c r="AFF111" s="137"/>
      <c r="AFG111" s="137"/>
      <c r="AFH111" s="137"/>
      <c r="AFI111" s="137"/>
      <c r="AFJ111" s="137"/>
      <c r="AFK111" s="137"/>
      <c r="AFL111" s="137"/>
      <c r="AFM111" s="137"/>
      <c r="AFN111" s="137"/>
      <c r="AFO111" s="137"/>
      <c r="AFP111" s="137"/>
      <c r="AFQ111" s="137"/>
      <c r="AFR111" s="137"/>
      <c r="AFS111" s="137"/>
      <c r="AFT111" s="137"/>
      <c r="AFU111" s="137"/>
      <c r="AFV111" s="137"/>
      <c r="AFW111" s="137"/>
      <c r="AFX111" s="137"/>
      <c r="AFY111" s="137"/>
      <c r="AFZ111" s="137"/>
      <c r="AGA111" s="137"/>
      <c r="AGB111" s="137"/>
      <c r="AGC111" s="137"/>
      <c r="AGD111" s="137"/>
      <c r="AGE111" s="137"/>
      <c r="AGF111" s="137"/>
      <c r="AGG111" s="137"/>
      <c r="AGH111" s="137"/>
      <c r="AGI111" s="137"/>
      <c r="AGJ111" s="137"/>
      <c r="AGK111" s="137"/>
      <c r="AGL111" s="137"/>
      <c r="AGM111" s="137"/>
      <c r="AGN111" s="137"/>
      <c r="AGO111" s="137"/>
      <c r="AGP111" s="137"/>
      <c r="AGQ111" s="137"/>
      <c r="AGR111" s="137"/>
      <c r="AGS111" s="137"/>
      <c r="AGT111" s="137"/>
      <c r="AGU111" s="137"/>
      <c r="AGV111" s="137"/>
      <c r="AGW111" s="137"/>
      <c r="AGX111" s="137"/>
      <c r="AGY111" s="137"/>
      <c r="AGZ111" s="137"/>
      <c r="AHA111" s="137"/>
      <c r="AHB111" s="137"/>
      <c r="AHC111" s="137"/>
      <c r="AHD111" s="137"/>
      <c r="AHE111" s="137"/>
      <c r="AHF111" s="137"/>
      <c r="AHG111" s="137"/>
      <c r="AHH111" s="137"/>
      <c r="AHI111" s="137"/>
      <c r="AHJ111" s="137"/>
      <c r="AHK111" s="137"/>
      <c r="AHL111" s="137"/>
      <c r="AHM111" s="137"/>
      <c r="AHN111" s="137"/>
      <c r="AHO111" s="137"/>
      <c r="AHP111" s="137"/>
      <c r="AHQ111" s="137"/>
      <c r="AHR111" s="137"/>
      <c r="AHS111" s="137"/>
      <c r="AHT111" s="137"/>
      <c r="AHU111" s="137"/>
      <c r="AHV111" s="137"/>
      <c r="AHW111" s="137"/>
      <c r="AHX111" s="137"/>
      <c r="AHY111" s="137"/>
      <c r="AHZ111" s="137"/>
      <c r="AIA111" s="137"/>
      <c r="AIB111" s="137"/>
      <c r="AIC111" s="137"/>
      <c r="AID111" s="137"/>
      <c r="AIE111" s="137"/>
      <c r="AIF111" s="137"/>
      <c r="AIG111" s="137"/>
      <c r="AIH111" s="137"/>
      <c r="AII111" s="137"/>
      <c r="AIJ111" s="137"/>
      <c r="AIK111" s="137"/>
      <c r="AIL111" s="137"/>
      <c r="AIM111" s="137"/>
      <c r="AIN111" s="137"/>
      <c r="AIO111" s="137"/>
      <c r="AIP111" s="137"/>
      <c r="AIQ111" s="137"/>
      <c r="AIR111" s="137"/>
      <c r="AIS111" s="137"/>
      <c r="AIT111" s="137"/>
      <c r="AIU111" s="137"/>
      <c r="AIV111" s="137"/>
      <c r="AIW111" s="137"/>
      <c r="AIX111" s="137"/>
      <c r="AIY111" s="137"/>
      <c r="AIZ111" s="137"/>
      <c r="AJA111" s="137"/>
      <c r="AJB111" s="137"/>
      <c r="AJC111" s="137"/>
      <c r="AJD111" s="137"/>
      <c r="AJE111" s="137"/>
      <c r="AJF111" s="137"/>
      <c r="AJG111" s="137"/>
      <c r="AJH111" s="137"/>
      <c r="AJI111" s="137"/>
      <c r="AJJ111" s="137"/>
      <c r="AJK111" s="137"/>
      <c r="AJL111" s="137"/>
      <c r="AJM111" s="137"/>
      <c r="AJN111" s="137"/>
      <c r="AJO111" s="137"/>
      <c r="AJP111" s="137"/>
      <c r="AJQ111" s="137"/>
      <c r="AJR111" s="137"/>
      <c r="AJS111" s="137"/>
      <c r="AJT111" s="137"/>
      <c r="AJU111" s="137"/>
      <c r="AJV111" s="137"/>
      <c r="AJW111" s="137"/>
      <c r="AJX111" s="137"/>
      <c r="AJY111" s="137"/>
      <c r="AJZ111" s="137"/>
      <c r="AKA111" s="137"/>
      <c r="AKB111" s="137"/>
      <c r="AKC111" s="137"/>
      <c r="AKD111" s="137"/>
      <c r="AKE111" s="137"/>
      <c r="AKF111" s="137"/>
      <c r="AKG111" s="137"/>
      <c r="AKH111" s="137"/>
      <c r="AKI111" s="137"/>
      <c r="AKJ111" s="137"/>
      <c r="AKK111" s="137"/>
      <c r="AKL111" s="137"/>
      <c r="AKM111" s="137"/>
      <c r="AKN111" s="137"/>
      <c r="AKO111" s="137"/>
      <c r="AKP111" s="137"/>
      <c r="AKQ111" s="137"/>
      <c r="AKR111" s="137"/>
      <c r="AKS111" s="137"/>
      <c r="AKT111" s="137"/>
      <c r="AKU111" s="137"/>
      <c r="AKV111" s="137"/>
      <c r="AKW111" s="137"/>
      <c r="AKX111" s="137"/>
      <c r="AKY111" s="137"/>
      <c r="AKZ111" s="137"/>
      <c r="ALA111" s="137"/>
      <c r="ALB111" s="137"/>
      <c r="ALC111" s="137"/>
      <c r="ALD111" s="137"/>
      <c r="ALE111" s="137"/>
      <c r="ALF111" s="137"/>
      <c r="ALG111" s="137"/>
      <c r="ALH111" s="137"/>
      <c r="ALI111" s="137"/>
      <c r="ALJ111" s="137"/>
      <c r="ALK111" s="137"/>
      <c r="ALL111" s="137"/>
      <c r="ALM111" s="137"/>
      <c r="ALN111" s="137"/>
      <c r="ALO111" s="137"/>
      <c r="ALP111" s="137"/>
      <c r="ALQ111" s="137"/>
      <c r="ALR111" s="137"/>
      <c r="ALS111" s="137"/>
      <c r="ALT111" s="137"/>
      <c r="ALU111" s="137"/>
      <c r="ALV111" s="137"/>
      <c r="ALW111" s="137"/>
      <c r="ALX111" s="137"/>
      <c r="ALY111" s="137"/>
      <c r="ALZ111" s="137"/>
      <c r="AMA111" s="137"/>
      <c r="AMB111" s="137"/>
      <c r="AMC111" s="137"/>
      <c r="AMD111" s="137"/>
      <c r="AME111" s="137"/>
      <c r="AMF111" s="137"/>
      <c r="AMG111" s="137"/>
      <c r="AMH111" s="137"/>
      <c r="AMI111" s="137"/>
      <c r="AMJ111" s="137"/>
      <c r="AMK111" s="137"/>
      <c r="AML111" s="137"/>
    </row>
    <row r="112" spans="1:1026" s="140" customFormat="1" ht="14.25" customHeight="1">
      <c r="A112" s="137"/>
      <c r="B112" s="161"/>
      <c r="C112" s="219"/>
      <c r="D112" s="220"/>
      <c r="E112" s="163"/>
      <c r="F112" s="164"/>
      <c r="G112" s="165" t="s">
        <v>168</v>
      </c>
      <c r="H112" s="166">
        <f>SUM(H106:H111)</f>
        <v>242.00661298049999</v>
      </c>
      <c r="J112" s="137"/>
      <c r="K112" s="137"/>
      <c r="L112" s="137"/>
      <c r="M112" s="137"/>
      <c r="N112" s="137"/>
      <c r="O112" s="137"/>
      <c r="P112" s="137"/>
      <c r="Q112" s="137"/>
      <c r="R112" s="137"/>
      <c r="S112" s="137"/>
      <c r="T112" s="137"/>
      <c r="U112" s="137"/>
      <c r="V112" s="137"/>
      <c r="W112" s="137"/>
      <c r="X112" s="137"/>
      <c r="Y112" s="137"/>
      <c r="Z112" s="137"/>
      <c r="AA112" s="137"/>
      <c r="AB112" s="137"/>
      <c r="AC112" s="137"/>
      <c r="AD112" s="137"/>
      <c r="AE112" s="137"/>
      <c r="AF112" s="137"/>
      <c r="AG112" s="137"/>
      <c r="AH112" s="137"/>
      <c r="AI112" s="137"/>
      <c r="AJ112" s="137"/>
      <c r="AK112" s="137"/>
      <c r="AL112" s="137"/>
      <c r="AM112" s="137"/>
      <c r="AN112" s="137"/>
      <c r="AO112" s="137"/>
      <c r="AP112" s="137"/>
      <c r="AQ112" s="137"/>
      <c r="AR112" s="137"/>
      <c r="AS112" s="137"/>
      <c r="AT112" s="137"/>
      <c r="AU112" s="137"/>
      <c r="AV112" s="137"/>
      <c r="AW112" s="137"/>
      <c r="AX112" s="137"/>
      <c r="AY112" s="137"/>
      <c r="AZ112" s="137"/>
      <c r="BA112" s="137"/>
      <c r="BB112" s="137"/>
      <c r="BC112" s="137"/>
      <c r="BD112" s="137"/>
      <c r="BE112" s="137"/>
      <c r="BF112" s="137"/>
      <c r="BG112" s="137"/>
      <c r="BH112" s="137"/>
      <c r="BI112" s="137"/>
      <c r="BJ112" s="137"/>
      <c r="BK112" s="137"/>
      <c r="BL112" s="137"/>
      <c r="BM112" s="137"/>
      <c r="BN112" s="137"/>
      <c r="BO112" s="137"/>
      <c r="BP112" s="137"/>
      <c r="BQ112" s="137"/>
      <c r="BR112" s="137"/>
      <c r="BS112" s="137"/>
      <c r="BT112" s="137"/>
      <c r="BU112" s="137"/>
      <c r="BV112" s="137"/>
      <c r="BW112" s="137"/>
      <c r="BX112" s="137"/>
      <c r="BY112" s="137"/>
      <c r="BZ112" s="137"/>
      <c r="CA112" s="137"/>
      <c r="CB112" s="137"/>
      <c r="CC112" s="137"/>
      <c r="CD112" s="137"/>
      <c r="CE112" s="137"/>
      <c r="CF112" s="137"/>
      <c r="CG112" s="137"/>
      <c r="CH112" s="137"/>
      <c r="CI112" s="137"/>
      <c r="CJ112" s="137"/>
      <c r="CK112" s="137"/>
      <c r="CL112" s="137"/>
      <c r="CM112" s="137"/>
      <c r="CN112" s="137"/>
      <c r="CO112" s="137"/>
      <c r="CP112" s="137"/>
      <c r="CQ112" s="137"/>
      <c r="CR112" s="137"/>
      <c r="CS112" s="137"/>
      <c r="CT112" s="137"/>
      <c r="CU112" s="137"/>
      <c r="CV112" s="137"/>
      <c r="CW112" s="137"/>
      <c r="CX112" s="137"/>
      <c r="CY112" s="137"/>
      <c r="CZ112" s="137"/>
      <c r="DA112" s="137"/>
      <c r="DB112" s="137"/>
      <c r="DC112" s="137"/>
      <c r="DD112" s="137"/>
      <c r="DE112" s="137"/>
      <c r="DF112" s="137"/>
      <c r="DG112" s="137"/>
      <c r="DH112" s="137"/>
      <c r="DI112" s="137"/>
      <c r="DJ112" s="137"/>
      <c r="DK112" s="137"/>
      <c r="DL112" s="137"/>
      <c r="DM112" s="137"/>
      <c r="DN112" s="137"/>
      <c r="DO112" s="137"/>
      <c r="DP112" s="137"/>
      <c r="DQ112" s="137"/>
      <c r="DR112" s="137"/>
      <c r="DS112" s="137"/>
      <c r="DT112" s="137"/>
      <c r="DU112" s="137"/>
      <c r="DV112" s="137"/>
      <c r="DW112" s="137"/>
      <c r="DX112" s="137"/>
      <c r="DY112" s="137"/>
      <c r="DZ112" s="137"/>
      <c r="EA112" s="137"/>
      <c r="EB112" s="137"/>
      <c r="EC112" s="137"/>
      <c r="ED112" s="137"/>
      <c r="EE112" s="137"/>
      <c r="EF112" s="137"/>
      <c r="EG112" s="137"/>
      <c r="EH112" s="137"/>
      <c r="EI112" s="137"/>
      <c r="EJ112" s="137"/>
      <c r="EK112" s="137"/>
      <c r="EL112" s="137"/>
      <c r="EM112" s="137"/>
      <c r="EN112" s="137"/>
      <c r="EO112" s="137"/>
      <c r="EP112" s="137"/>
      <c r="EQ112" s="137"/>
      <c r="ER112" s="137"/>
      <c r="ES112" s="137"/>
      <c r="ET112" s="137"/>
      <c r="EU112" s="137"/>
      <c r="EV112" s="137"/>
      <c r="EW112" s="137"/>
      <c r="EX112" s="137"/>
      <c r="EY112" s="137"/>
      <c r="EZ112" s="137"/>
      <c r="FA112" s="137"/>
      <c r="FB112" s="137"/>
      <c r="FC112" s="137"/>
      <c r="FD112" s="137"/>
      <c r="FE112" s="137"/>
      <c r="FF112" s="137"/>
      <c r="FG112" s="137"/>
      <c r="FH112" s="137"/>
      <c r="FI112" s="137"/>
      <c r="FJ112" s="137"/>
      <c r="FK112" s="137"/>
      <c r="FL112" s="137"/>
      <c r="FM112" s="137"/>
      <c r="FN112" s="137"/>
      <c r="FO112" s="137"/>
      <c r="FP112" s="137"/>
      <c r="FQ112" s="137"/>
      <c r="FR112" s="137"/>
      <c r="FS112" s="137"/>
      <c r="FT112" s="137"/>
      <c r="FU112" s="137"/>
      <c r="FV112" s="137"/>
      <c r="FW112" s="137"/>
      <c r="FX112" s="137"/>
      <c r="FY112" s="137"/>
      <c r="FZ112" s="137"/>
      <c r="GA112" s="137"/>
      <c r="GB112" s="137"/>
      <c r="GC112" s="137"/>
      <c r="GD112" s="137"/>
      <c r="GE112" s="137"/>
      <c r="GF112" s="137"/>
      <c r="GG112" s="137"/>
      <c r="GH112" s="137"/>
      <c r="GI112" s="137"/>
      <c r="GJ112" s="137"/>
      <c r="GK112" s="137"/>
      <c r="GL112" s="137"/>
      <c r="GM112" s="137"/>
      <c r="GN112" s="137"/>
      <c r="GO112" s="137"/>
      <c r="GP112" s="137"/>
      <c r="GQ112" s="137"/>
      <c r="GR112" s="137"/>
      <c r="GS112" s="137"/>
      <c r="GT112" s="137"/>
      <c r="GU112" s="137"/>
      <c r="GV112" s="137"/>
      <c r="GW112" s="137"/>
      <c r="GX112" s="137"/>
      <c r="GY112" s="137"/>
      <c r="GZ112" s="137"/>
      <c r="HA112" s="137"/>
      <c r="HB112" s="137"/>
      <c r="HC112" s="137"/>
      <c r="HD112" s="137"/>
      <c r="HE112" s="137"/>
      <c r="HF112" s="137"/>
      <c r="HG112" s="137"/>
      <c r="HH112" s="137"/>
      <c r="HI112" s="137"/>
      <c r="HJ112" s="137"/>
      <c r="HK112" s="137"/>
      <c r="HL112" s="137"/>
      <c r="HM112" s="137"/>
      <c r="HN112" s="137"/>
      <c r="HO112" s="137"/>
      <c r="HP112" s="137"/>
      <c r="HQ112" s="137"/>
      <c r="HR112" s="137"/>
      <c r="HS112" s="137"/>
      <c r="HT112" s="137"/>
      <c r="HU112" s="137"/>
      <c r="HV112" s="137"/>
      <c r="HW112" s="137"/>
      <c r="HX112" s="137"/>
      <c r="HY112" s="137"/>
      <c r="HZ112" s="137"/>
      <c r="IA112" s="137"/>
      <c r="IB112" s="137"/>
      <c r="IC112" s="137"/>
      <c r="ID112" s="137"/>
      <c r="IE112" s="137"/>
      <c r="IF112" s="137"/>
      <c r="IG112" s="137"/>
      <c r="IH112" s="137"/>
      <c r="II112" s="137"/>
      <c r="IJ112" s="137"/>
      <c r="IK112" s="137"/>
      <c r="IL112" s="137"/>
      <c r="IM112" s="137"/>
      <c r="IN112" s="137"/>
      <c r="IO112" s="137"/>
      <c r="IP112" s="137"/>
      <c r="IQ112" s="137"/>
      <c r="IR112" s="137"/>
      <c r="IS112" s="137"/>
      <c r="IT112" s="137"/>
      <c r="IU112" s="137"/>
      <c r="IV112" s="137"/>
      <c r="IW112" s="137"/>
      <c r="IX112" s="137"/>
      <c r="IY112" s="137"/>
      <c r="IZ112" s="137"/>
      <c r="JA112" s="137"/>
      <c r="JB112" s="137"/>
      <c r="JC112" s="137"/>
      <c r="JD112" s="137"/>
      <c r="JE112" s="137"/>
      <c r="JF112" s="137"/>
      <c r="JG112" s="137"/>
      <c r="JH112" s="137"/>
      <c r="JI112" s="137"/>
      <c r="JJ112" s="137"/>
      <c r="JK112" s="137"/>
      <c r="JL112" s="137"/>
      <c r="JM112" s="137"/>
      <c r="JN112" s="137"/>
      <c r="JO112" s="137"/>
      <c r="JP112" s="137"/>
      <c r="JQ112" s="137"/>
      <c r="JR112" s="137"/>
      <c r="JS112" s="137"/>
      <c r="JT112" s="137"/>
      <c r="JU112" s="137"/>
      <c r="JV112" s="137"/>
      <c r="JW112" s="137"/>
      <c r="JX112" s="137"/>
      <c r="JY112" s="137"/>
      <c r="JZ112" s="137"/>
      <c r="KA112" s="137"/>
      <c r="KB112" s="137"/>
      <c r="KC112" s="137"/>
      <c r="KD112" s="137"/>
      <c r="KE112" s="137"/>
      <c r="KF112" s="137"/>
      <c r="KG112" s="137"/>
      <c r="KH112" s="137"/>
      <c r="KI112" s="137"/>
      <c r="KJ112" s="137"/>
      <c r="KK112" s="137"/>
      <c r="KL112" s="137"/>
      <c r="KM112" s="137"/>
      <c r="KN112" s="137"/>
      <c r="KO112" s="137"/>
      <c r="KP112" s="137"/>
      <c r="KQ112" s="137"/>
      <c r="KR112" s="137"/>
      <c r="KS112" s="137"/>
      <c r="KT112" s="137"/>
      <c r="KU112" s="137"/>
      <c r="KV112" s="137"/>
      <c r="KW112" s="137"/>
      <c r="KX112" s="137"/>
      <c r="KY112" s="137"/>
      <c r="KZ112" s="137"/>
      <c r="LA112" s="137"/>
      <c r="LB112" s="137"/>
      <c r="LC112" s="137"/>
      <c r="LD112" s="137"/>
      <c r="LE112" s="137"/>
      <c r="LF112" s="137"/>
      <c r="LG112" s="137"/>
      <c r="LH112" s="137"/>
      <c r="LI112" s="137"/>
      <c r="LJ112" s="137"/>
      <c r="LK112" s="137"/>
      <c r="LL112" s="137"/>
      <c r="LM112" s="137"/>
      <c r="LN112" s="137"/>
      <c r="LO112" s="137"/>
      <c r="LP112" s="137"/>
      <c r="LQ112" s="137"/>
      <c r="LR112" s="137"/>
      <c r="LS112" s="137"/>
      <c r="LT112" s="137"/>
      <c r="LU112" s="137"/>
      <c r="LV112" s="137"/>
      <c r="LW112" s="137"/>
      <c r="LX112" s="137"/>
      <c r="LY112" s="137"/>
      <c r="LZ112" s="137"/>
      <c r="MA112" s="137"/>
      <c r="MB112" s="137"/>
      <c r="MC112" s="137"/>
      <c r="MD112" s="137"/>
      <c r="ME112" s="137"/>
      <c r="MF112" s="137"/>
      <c r="MG112" s="137"/>
      <c r="MH112" s="137"/>
      <c r="MI112" s="137"/>
      <c r="MJ112" s="137"/>
      <c r="MK112" s="137"/>
      <c r="ML112" s="137"/>
      <c r="MM112" s="137"/>
      <c r="MN112" s="137"/>
      <c r="MO112" s="137"/>
      <c r="MP112" s="137"/>
      <c r="MQ112" s="137"/>
      <c r="MR112" s="137"/>
      <c r="MS112" s="137"/>
      <c r="MT112" s="137"/>
      <c r="MU112" s="137"/>
      <c r="MV112" s="137"/>
      <c r="MW112" s="137"/>
      <c r="MX112" s="137"/>
      <c r="MY112" s="137"/>
      <c r="MZ112" s="137"/>
      <c r="NA112" s="137"/>
      <c r="NB112" s="137"/>
      <c r="NC112" s="137"/>
      <c r="ND112" s="137"/>
      <c r="NE112" s="137"/>
      <c r="NF112" s="137"/>
      <c r="NG112" s="137"/>
      <c r="NH112" s="137"/>
      <c r="NI112" s="137"/>
      <c r="NJ112" s="137"/>
      <c r="NK112" s="137"/>
      <c r="NL112" s="137"/>
      <c r="NM112" s="137"/>
      <c r="NN112" s="137"/>
      <c r="NO112" s="137"/>
      <c r="NP112" s="137"/>
      <c r="NQ112" s="137"/>
      <c r="NR112" s="137"/>
      <c r="NS112" s="137"/>
      <c r="NT112" s="137"/>
      <c r="NU112" s="137"/>
      <c r="NV112" s="137"/>
      <c r="NW112" s="137"/>
      <c r="NX112" s="137"/>
      <c r="NY112" s="137"/>
      <c r="NZ112" s="137"/>
      <c r="OA112" s="137"/>
      <c r="OB112" s="137"/>
      <c r="OC112" s="137"/>
      <c r="OD112" s="137"/>
      <c r="OE112" s="137"/>
      <c r="OF112" s="137"/>
      <c r="OG112" s="137"/>
      <c r="OH112" s="137"/>
      <c r="OI112" s="137"/>
      <c r="OJ112" s="137"/>
      <c r="OK112" s="137"/>
      <c r="OL112" s="137"/>
      <c r="OM112" s="137"/>
      <c r="ON112" s="137"/>
      <c r="OO112" s="137"/>
      <c r="OP112" s="137"/>
      <c r="OQ112" s="137"/>
      <c r="OR112" s="137"/>
      <c r="OS112" s="137"/>
      <c r="OT112" s="137"/>
      <c r="OU112" s="137"/>
      <c r="OV112" s="137"/>
      <c r="OW112" s="137"/>
      <c r="OX112" s="137"/>
      <c r="OY112" s="137"/>
      <c r="OZ112" s="137"/>
      <c r="PA112" s="137"/>
      <c r="PB112" s="137"/>
      <c r="PC112" s="137"/>
      <c r="PD112" s="137"/>
      <c r="PE112" s="137"/>
      <c r="PF112" s="137"/>
      <c r="PG112" s="137"/>
      <c r="PH112" s="137"/>
      <c r="PI112" s="137"/>
      <c r="PJ112" s="137"/>
      <c r="PK112" s="137"/>
      <c r="PL112" s="137"/>
      <c r="PM112" s="137"/>
      <c r="PN112" s="137"/>
      <c r="PO112" s="137"/>
      <c r="PP112" s="137"/>
      <c r="PQ112" s="137"/>
      <c r="PR112" s="137"/>
      <c r="PS112" s="137"/>
      <c r="PT112" s="137"/>
      <c r="PU112" s="137"/>
      <c r="PV112" s="137"/>
      <c r="PW112" s="137"/>
      <c r="PX112" s="137"/>
      <c r="PY112" s="137"/>
      <c r="PZ112" s="137"/>
      <c r="QA112" s="137"/>
      <c r="QB112" s="137"/>
      <c r="QC112" s="137"/>
      <c r="QD112" s="137"/>
      <c r="QE112" s="137"/>
      <c r="QF112" s="137"/>
      <c r="QG112" s="137"/>
      <c r="QH112" s="137"/>
      <c r="QI112" s="137"/>
      <c r="QJ112" s="137"/>
      <c r="QK112" s="137"/>
      <c r="QL112" s="137"/>
      <c r="QM112" s="137"/>
      <c r="QN112" s="137"/>
      <c r="QO112" s="137"/>
      <c r="QP112" s="137"/>
      <c r="QQ112" s="137"/>
      <c r="QR112" s="137"/>
      <c r="QS112" s="137"/>
      <c r="QT112" s="137"/>
      <c r="QU112" s="137"/>
      <c r="QV112" s="137"/>
      <c r="QW112" s="137"/>
      <c r="QX112" s="137"/>
      <c r="QY112" s="137"/>
      <c r="QZ112" s="137"/>
      <c r="RA112" s="137"/>
      <c r="RB112" s="137"/>
      <c r="RC112" s="137"/>
      <c r="RD112" s="137"/>
      <c r="RE112" s="137"/>
      <c r="RF112" s="137"/>
      <c r="RG112" s="137"/>
      <c r="RH112" s="137"/>
      <c r="RI112" s="137"/>
      <c r="RJ112" s="137"/>
      <c r="RK112" s="137"/>
      <c r="RL112" s="137"/>
      <c r="RM112" s="137"/>
      <c r="RN112" s="137"/>
      <c r="RO112" s="137"/>
      <c r="RP112" s="137"/>
      <c r="RQ112" s="137"/>
      <c r="RR112" s="137"/>
      <c r="RS112" s="137"/>
      <c r="RT112" s="137"/>
      <c r="RU112" s="137"/>
      <c r="RV112" s="137"/>
      <c r="RW112" s="137"/>
      <c r="RX112" s="137"/>
      <c r="RY112" s="137"/>
      <c r="RZ112" s="137"/>
      <c r="SA112" s="137"/>
      <c r="SB112" s="137"/>
      <c r="SC112" s="137"/>
      <c r="SD112" s="137"/>
      <c r="SE112" s="137"/>
      <c r="SF112" s="137"/>
      <c r="SG112" s="137"/>
      <c r="SH112" s="137"/>
      <c r="SI112" s="137"/>
      <c r="SJ112" s="137"/>
      <c r="SK112" s="137"/>
      <c r="SL112" s="137"/>
      <c r="SM112" s="137"/>
      <c r="SN112" s="137"/>
      <c r="SO112" s="137"/>
      <c r="SP112" s="137"/>
      <c r="SQ112" s="137"/>
      <c r="SR112" s="137"/>
      <c r="SS112" s="137"/>
      <c r="ST112" s="137"/>
      <c r="SU112" s="137"/>
      <c r="SV112" s="137"/>
      <c r="SW112" s="137"/>
      <c r="SX112" s="137"/>
      <c r="SY112" s="137"/>
      <c r="SZ112" s="137"/>
      <c r="TA112" s="137"/>
      <c r="TB112" s="137"/>
      <c r="TC112" s="137"/>
      <c r="TD112" s="137"/>
      <c r="TE112" s="137"/>
      <c r="TF112" s="137"/>
      <c r="TG112" s="137"/>
      <c r="TH112" s="137"/>
      <c r="TI112" s="137"/>
      <c r="TJ112" s="137"/>
      <c r="TK112" s="137"/>
      <c r="TL112" s="137"/>
      <c r="TM112" s="137"/>
      <c r="TN112" s="137"/>
      <c r="TO112" s="137"/>
      <c r="TP112" s="137"/>
      <c r="TQ112" s="137"/>
      <c r="TR112" s="137"/>
      <c r="TS112" s="137"/>
      <c r="TT112" s="137"/>
      <c r="TU112" s="137"/>
      <c r="TV112" s="137"/>
      <c r="TW112" s="137"/>
      <c r="TX112" s="137"/>
      <c r="TY112" s="137"/>
      <c r="TZ112" s="137"/>
      <c r="UA112" s="137"/>
      <c r="UB112" s="137"/>
      <c r="UC112" s="137"/>
      <c r="UD112" s="137"/>
      <c r="UE112" s="137"/>
      <c r="UF112" s="137"/>
      <c r="UG112" s="137"/>
      <c r="UH112" s="137"/>
      <c r="UI112" s="137"/>
      <c r="UJ112" s="137"/>
      <c r="UK112" s="137"/>
      <c r="UL112" s="137"/>
      <c r="UM112" s="137"/>
      <c r="UN112" s="137"/>
      <c r="UO112" s="137"/>
      <c r="UP112" s="137"/>
      <c r="UQ112" s="137"/>
      <c r="UR112" s="137"/>
      <c r="US112" s="137"/>
      <c r="UT112" s="137"/>
      <c r="UU112" s="137"/>
      <c r="UV112" s="137"/>
      <c r="UW112" s="137"/>
      <c r="UX112" s="137"/>
      <c r="UY112" s="137"/>
      <c r="UZ112" s="137"/>
      <c r="VA112" s="137"/>
      <c r="VB112" s="137"/>
      <c r="VC112" s="137"/>
      <c r="VD112" s="137"/>
      <c r="VE112" s="137"/>
      <c r="VF112" s="137"/>
      <c r="VG112" s="137"/>
      <c r="VH112" s="137"/>
      <c r="VI112" s="137"/>
      <c r="VJ112" s="137"/>
      <c r="VK112" s="137"/>
      <c r="VL112" s="137"/>
      <c r="VM112" s="137"/>
      <c r="VN112" s="137"/>
      <c r="VO112" s="137"/>
      <c r="VP112" s="137"/>
      <c r="VQ112" s="137"/>
      <c r="VR112" s="137"/>
      <c r="VS112" s="137"/>
      <c r="VT112" s="137"/>
      <c r="VU112" s="137"/>
      <c r="VV112" s="137"/>
      <c r="VW112" s="137"/>
      <c r="VX112" s="137"/>
      <c r="VY112" s="137"/>
      <c r="VZ112" s="137"/>
      <c r="WA112" s="137"/>
      <c r="WB112" s="137"/>
      <c r="WC112" s="137"/>
      <c r="WD112" s="137"/>
      <c r="WE112" s="137"/>
      <c r="WF112" s="137"/>
      <c r="WG112" s="137"/>
      <c r="WH112" s="137"/>
      <c r="WI112" s="137"/>
      <c r="WJ112" s="137"/>
      <c r="WK112" s="137"/>
      <c r="WL112" s="137"/>
      <c r="WM112" s="137"/>
      <c r="WN112" s="137"/>
      <c r="WO112" s="137"/>
      <c r="WP112" s="137"/>
      <c r="WQ112" s="137"/>
      <c r="WR112" s="137"/>
      <c r="WS112" s="137"/>
      <c r="WT112" s="137"/>
      <c r="WU112" s="137"/>
      <c r="WV112" s="137"/>
      <c r="WW112" s="137"/>
      <c r="WX112" s="137"/>
      <c r="WY112" s="137"/>
      <c r="WZ112" s="137"/>
      <c r="XA112" s="137"/>
      <c r="XB112" s="137"/>
      <c r="XC112" s="137"/>
      <c r="XD112" s="137"/>
      <c r="XE112" s="137"/>
      <c r="XF112" s="137"/>
      <c r="XG112" s="137"/>
      <c r="XH112" s="137"/>
      <c r="XI112" s="137"/>
      <c r="XJ112" s="137"/>
      <c r="XK112" s="137"/>
      <c r="XL112" s="137"/>
      <c r="XM112" s="137"/>
      <c r="XN112" s="137"/>
      <c r="XO112" s="137"/>
      <c r="XP112" s="137"/>
      <c r="XQ112" s="137"/>
      <c r="XR112" s="137"/>
      <c r="XS112" s="137"/>
      <c r="XT112" s="137"/>
      <c r="XU112" s="137"/>
      <c r="XV112" s="137"/>
      <c r="XW112" s="137"/>
      <c r="XX112" s="137"/>
      <c r="XY112" s="137"/>
      <c r="XZ112" s="137"/>
      <c r="YA112" s="137"/>
      <c r="YB112" s="137"/>
      <c r="YC112" s="137"/>
      <c r="YD112" s="137"/>
      <c r="YE112" s="137"/>
      <c r="YF112" s="137"/>
      <c r="YG112" s="137"/>
      <c r="YH112" s="137"/>
      <c r="YI112" s="137"/>
      <c r="YJ112" s="137"/>
      <c r="YK112" s="137"/>
      <c r="YL112" s="137"/>
      <c r="YM112" s="137"/>
      <c r="YN112" s="137"/>
      <c r="YO112" s="137"/>
      <c r="YP112" s="137"/>
      <c r="YQ112" s="137"/>
      <c r="YR112" s="137"/>
      <c r="YS112" s="137"/>
      <c r="YT112" s="137"/>
      <c r="YU112" s="137"/>
      <c r="YV112" s="137"/>
      <c r="YW112" s="137"/>
      <c r="YX112" s="137"/>
      <c r="YY112" s="137"/>
      <c r="YZ112" s="137"/>
      <c r="ZA112" s="137"/>
      <c r="ZB112" s="137"/>
      <c r="ZC112" s="137"/>
      <c r="ZD112" s="137"/>
      <c r="ZE112" s="137"/>
      <c r="ZF112" s="137"/>
      <c r="ZG112" s="137"/>
      <c r="ZH112" s="137"/>
      <c r="ZI112" s="137"/>
      <c r="ZJ112" s="137"/>
      <c r="ZK112" s="137"/>
      <c r="ZL112" s="137"/>
      <c r="ZM112" s="137"/>
      <c r="ZN112" s="137"/>
      <c r="ZO112" s="137"/>
      <c r="ZP112" s="137"/>
      <c r="ZQ112" s="137"/>
      <c r="ZR112" s="137"/>
      <c r="ZS112" s="137"/>
      <c r="ZT112" s="137"/>
      <c r="ZU112" s="137"/>
      <c r="ZV112" s="137"/>
      <c r="ZW112" s="137"/>
      <c r="ZX112" s="137"/>
      <c r="ZY112" s="137"/>
      <c r="ZZ112" s="137"/>
      <c r="AAA112" s="137"/>
      <c r="AAB112" s="137"/>
      <c r="AAC112" s="137"/>
      <c r="AAD112" s="137"/>
      <c r="AAE112" s="137"/>
      <c r="AAF112" s="137"/>
      <c r="AAG112" s="137"/>
      <c r="AAH112" s="137"/>
      <c r="AAI112" s="137"/>
      <c r="AAJ112" s="137"/>
      <c r="AAK112" s="137"/>
      <c r="AAL112" s="137"/>
      <c r="AAM112" s="137"/>
      <c r="AAN112" s="137"/>
      <c r="AAO112" s="137"/>
      <c r="AAP112" s="137"/>
      <c r="AAQ112" s="137"/>
      <c r="AAR112" s="137"/>
      <c r="AAS112" s="137"/>
      <c r="AAT112" s="137"/>
      <c r="AAU112" s="137"/>
      <c r="AAV112" s="137"/>
      <c r="AAW112" s="137"/>
      <c r="AAX112" s="137"/>
      <c r="AAY112" s="137"/>
      <c r="AAZ112" s="137"/>
      <c r="ABA112" s="137"/>
      <c r="ABB112" s="137"/>
      <c r="ABC112" s="137"/>
      <c r="ABD112" s="137"/>
      <c r="ABE112" s="137"/>
      <c r="ABF112" s="137"/>
      <c r="ABG112" s="137"/>
      <c r="ABH112" s="137"/>
      <c r="ABI112" s="137"/>
      <c r="ABJ112" s="137"/>
      <c r="ABK112" s="137"/>
      <c r="ABL112" s="137"/>
      <c r="ABM112" s="137"/>
      <c r="ABN112" s="137"/>
      <c r="ABO112" s="137"/>
      <c r="ABP112" s="137"/>
      <c r="ABQ112" s="137"/>
      <c r="ABR112" s="137"/>
      <c r="ABS112" s="137"/>
      <c r="ABT112" s="137"/>
      <c r="ABU112" s="137"/>
      <c r="ABV112" s="137"/>
      <c r="ABW112" s="137"/>
      <c r="ABX112" s="137"/>
      <c r="ABY112" s="137"/>
      <c r="ABZ112" s="137"/>
      <c r="ACA112" s="137"/>
      <c r="ACB112" s="137"/>
      <c r="ACC112" s="137"/>
      <c r="ACD112" s="137"/>
      <c r="ACE112" s="137"/>
      <c r="ACF112" s="137"/>
      <c r="ACG112" s="137"/>
      <c r="ACH112" s="137"/>
      <c r="ACI112" s="137"/>
      <c r="ACJ112" s="137"/>
      <c r="ACK112" s="137"/>
      <c r="ACL112" s="137"/>
      <c r="ACM112" s="137"/>
      <c r="ACN112" s="137"/>
      <c r="ACO112" s="137"/>
      <c r="ACP112" s="137"/>
      <c r="ACQ112" s="137"/>
      <c r="ACR112" s="137"/>
      <c r="ACS112" s="137"/>
      <c r="ACT112" s="137"/>
      <c r="ACU112" s="137"/>
      <c r="ACV112" s="137"/>
      <c r="ACW112" s="137"/>
      <c r="ACX112" s="137"/>
      <c r="ACY112" s="137"/>
      <c r="ACZ112" s="137"/>
      <c r="ADA112" s="137"/>
      <c r="ADB112" s="137"/>
      <c r="ADC112" s="137"/>
      <c r="ADD112" s="137"/>
      <c r="ADE112" s="137"/>
      <c r="ADF112" s="137"/>
      <c r="ADG112" s="137"/>
      <c r="ADH112" s="137"/>
      <c r="ADI112" s="137"/>
      <c r="ADJ112" s="137"/>
      <c r="ADK112" s="137"/>
      <c r="ADL112" s="137"/>
      <c r="ADM112" s="137"/>
      <c r="ADN112" s="137"/>
      <c r="ADO112" s="137"/>
      <c r="ADP112" s="137"/>
      <c r="ADQ112" s="137"/>
      <c r="ADR112" s="137"/>
      <c r="ADS112" s="137"/>
      <c r="ADT112" s="137"/>
      <c r="ADU112" s="137"/>
      <c r="ADV112" s="137"/>
      <c r="ADW112" s="137"/>
      <c r="ADX112" s="137"/>
      <c r="ADY112" s="137"/>
      <c r="ADZ112" s="137"/>
      <c r="AEA112" s="137"/>
      <c r="AEB112" s="137"/>
      <c r="AEC112" s="137"/>
      <c r="AED112" s="137"/>
      <c r="AEE112" s="137"/>
      <c r="AEF112" s="137"/>
      <c r="AEG112" s="137"/>
      <c r="AEH112" s="137"/>
      <c r="AEI112" s="137"/>
      <c r="AEJ112" s="137"/>
      <c r="AEK112" s="137"/>
      <c r="AEL112" s="137"/>
      <c r="AEM112" s="137"/>
      <c r="AEN112" s="137"/>
      <c r="AEO112" s="137"/>
      <c r="AEP112" s="137"/>
      <c r="AEQ112" s="137"/>
      <c r="AER112" s="137"/>
      <c r="AES112" s="137"/>
      <c r="AET112" s="137"/>
      <c r="AEU112" s="137"/>
      <c r="AEV112" s="137"/>
      <c r="AEW112" s="137"/>
      <c r="AEX112" s="137"/>
      <c r="AEY112" s="137"/>
      <c r="AEZ112" s="137"/>
      <c r="AFA112" s="137"/>
      <c r="AFB112" s="137"/>
      <c r="AFC112" s="137"/>
      <c r="AFD112" s="137"/>
      <c r="AFE112" s="137"/>
      <c r="AFF112" s="137"/>
      <c r="AFG112" s="137"/>
      <c r="AFH112" s="137"/>
      <c r="AFI112" s="137"/>
      <c r="AFJ112" s="137"/>
      <c r="AFK112" s="137"/>
      <c r="AFL112" s="137"/>
      <c r="AFM112" s="137"/>
      <c r="AFN112" s="137"/>
      <c r="AFO112" s="137"/>
      <c r="AFP112" s="137"/>
      <c r="AFQ112" s="137"/>
      <c r="AFR112" s="137"/>
      <c r="AFS112" s="137"/>
      <c r="AFT112" s="137"/>
      <c r="AFU112" s="137"/>
      <c r="AFV112" s="137"/>
      <c r="AFW112" s="137"/>
      <c r="AFX112" s="137"/>
      <c r="AFY112" s="137"/>
      <c r="AFZ112" s="137"/>
      <c r="AGA112" s="137"/>
      <c r="AGB112" s="137"/>
      <c r="AGC112" s="137"/>
      <c r="AGD112" s="137"/>
      <c r="AGE112" s="137"/>
      <c r="AGF112" s="137"/>
      <c r="AGG112" s="137"/>
      <c r="AGH112" s="137"/>
      <c r="AGI112" s="137"/>
      <c r="AGJ112" s="137"/>
      <c r="AGK112" s="137"/>
      <c r="AGL112" s="137"/>
      <c r="AGM112" s="137"/>
      <c r="AGN112" s="137"/>
      <c r="AGO112" s="137"/>
      <c r="AGP112" s="137"/>
      <c r="AGQ112" s="137"/>
      <c r="AGR112" s="137"/>
      <c r="AGS112" s="137"/>
      <c r="AGT112" s="137"/>
      <c r="AGU112" s="137"/>
      <c r="AGV112" s="137"/>
      <c r="AGW112" s="137"/>
      <c r="AGX112" s="137"/>
      <c r="AGY112" s="137"/>
      <c r="AGZ112" s="137"/>
      <c r="AHA112" s="137"/>
      <c r="AHB112" s="137"/>
      <c r="AHC112" s="137"/>
      <c r="AHD112" s="137"/>
      <c r="AHE112" s="137"/>
      <c r="AHF112" s="137"/>
      <c r="AHG112" s="137"/>
      <c r="AHH112" s="137"/>
      <c r="AHI112" s="137"/>
      <c r="AHJ112" s="137"/>
      <c r="AHK112" s="137"/>
      <c r="AHL112" s="137"/>
      <c r="AHM112" s="137"/>
      <c r="AHN112" s="137"/>
      <c r="AHO112" s="137"/>
      <c r="AHP112" s="137"/>
      <c r="AHQ112" s="137"/>
      <c r="AHR112" s="137"/>
      <c r="AHS112" s="137"/>
      <c r="AHT112" s="137"/>
      <c r="AHU112" s="137"/>
      <c r="AHV112" s="137"/>
      <c r="AHW112" s="137"/>
      <c r="AHX112" s="137"/>
      <c r="AHY112" s="137"/>
      <c r="AHZ112" s="137"/>
      <c r="AIA112" s="137"/>
      <c r="AIB112" s="137"/>
      <c r="AIC112" s="137"/>
      <c r="AID112" s="137"/>
      <c r="AIE112" s="137"/>
      <c r="AIF112" s="137"/>
      <c r="AIG112" s="137"/>
      <c r="AIH112" s="137"/>
      <c r="AII112" s="137"/>
      <c r="AIJ112" s="137"/>
      <c r="AIK112" s="137"/>
      <c r="AIL112" s="137"/>
      <c r="AIM112" s="137"/>
      <c r="AIN112" s="137"/>
      <c r="AIO112" s="137"/>
      <c r="AIP112" s="137"/>
      <c r="AIQ112" s="137"/>
      <c r="AIR112" s="137"/>
      <c r="AIS112" s="137"/>
      <c r="AIT112" s="137"/>
      <c r="AIU112" s="137"/>
      <c r="AIV112" s="137"/>
      <c r="AIW112" s="137"/>
      <c r="AIX112" s="137"/>
      <c r="AIY112" s="137"/>
      <c r="AIZ112" s="137"/>
      <c r="AJA112" s="137"/>
      <c r="AJB112" s="137"/>
      <c r="AJC112" s="137"/>
      <c r="AJD112" s="137"/>
      <c r="AJE112" s="137"/>
      <c r="AJF112" s="137"/>
      <c r="AJG112" s="137"/>
      <c r="AJH112" s="137"/>
      <c r="AJI112" s="137"/>
      <c r="AJJ112" s="137"/>
      <c r="AJK112" s="137"/>
      <c r="AJL112" s="137"/>
      <c r="AJM112" s="137"/>
      <c r="AJN112" s="137"/>
      <c r="AJO112" s="137"/>
      <c r="AJP112" s="137"/>
      <c r="AJQ112" s="137"/>
      <c r="AJR112" s="137"/>
      <c r="AJS112" s="137"/>
      <c r="AJT112" s="137"/>
      <c r="AJU112" s="137"/>
      <c r="AJV112" s="137"/>
      <c r="AJW112" s="137"/>
      <c r="AJX112" s="137"/>
      <c r="AJY112" s="137"/>
      <c r="AJZ112" s="137"/>
      <c r="AKA112" s="137"/>
      <c r="AKB112" s="137"/>
      <c r="AKC112" s="137"/>
      <c r="AKD112" s="137"/>
      <c r="AKE112" s="137"/>
      <c r="AKF112" s="137"/>
      <c r="AKG112" s="137"/>
      <c r="AKH112" s="137"/>
      <c r="AKI112" s="137"/>
      <c r="AKJ112" s="137"/>
      <c r="AKK112" s="137"/>
      <c r="AKL112" s="137"/>
      <c r="AKM112" s="137"/>
      <c r="AKN112" s="137"/>
      <c r="AKO112" s="137"/>
      <c r="AKP112" s="137"/>
      <c r="AKQ112" s="137"/>
      <c r="AKR112" s="137"/>
      <c r="AKS112" s="137"/>
      <c r="AKT112" s="137"/>
      <c r="AKU112" s="137"/>
      <c r="AKV112" s="137"/>
      <c r="AKW112" s="137"/>
      <c r="AKX112" s="137"/>
      <c r="AKY112" s="137"/>
      <c r="AKZ112" s="137"/>
      <c r="ALA112" s="137"/>
      <c r="ALB112" s="137"/>
      <c r="ALC112" s="137"/>
      <c r="ALD112" s="137"/>
      <c r="ALE112" s="137"/>
      <c r="ALF112" s="137"/>
      <c r="ALG112" s="137"/>
      <c r="ALH112" s="137"/>
      <c r="ALI112" s="137"/>
      <c r="ALJ112" s="137"/>
      <c r="ALK112" s="137"/>
      <c r="ALL112" s="137"/>
      <c r="ALM112" s="137"/>
      <c r="ALN112" s="137"/>
      <c r="ALO112" s="137"/>
      <c r="ALP112" s="137"/>
      <c r="ALQ112" s="137"/>
      <c r="ALR112" s="137"/>
      <c r="ALS112" s="137"/>
      <c r="ALT112" s="137"/>
      <c r="ALU112" s="137"/>
      <c r="ALV112" s="137"/>
      <c r="ALW112" s="137"/>
      <c r="ALX112" s="137"/>
      <c r="ALY112" s="137"/>
      <c r="ALZ112" s="137"/>
      <c r="AMA112" s="137"/>
      <c r="AMB112" s="137"/>
      <c r="AMC112" s="137"/>
      <c r="AMD112" s="137"/>
      <c r="AME112" s="137"/>
      <c r="AMF112" s="137"/>
      <c r="AMG112" s="137"/>
      <c r="AMH112" s="137"/>
      <c r="AMI112" s="137"/>
      <c r="AMJ112" s="137"/>
      <c r="AMK112" s="137"/>
      <c r="AML112" s="137"/>
    </row>
    <row r="113" spans="1:1026" s="140" customFormat="1" ht="14.25" customHeight="1">
      <c r="A113" s="137"/>
      <c r="B113" s="171" t="s">
        <v>41</v>
      </c>
      <c r="C113" s="167" t="s">
        <v>169</v>
      </c>
      <c r="D113" s="167"/>
      <c r="E113" s="168"/>
      <c r="F113" s="169"/>
      <c r="G113" s="170"/>
      <c r="H113" s="162">
        <f>H112*F67</f>
        <v>89.058433576824015</v>
      </c>
      <c r="J113" s="137"/>
      <c r="K113" s="137"/>
      <c r="L113" s="137"/>
      <c r="M113" s="137"/>
      <c r="N113" s="137"/>
      <c r="O113" s="137"/>
      <c r="P113" s="137"/>
      <c r="Q113" s="137"/>
      <c r="R113" s="137"/>
      <c r="S113" s="137"/>
      <c r="T113" s="137"/>
      <c r="U113" s="137"/>
      <c r="V113" s="137"/>
      <c r="W113" s="137"/>
      <c r="X113" s="137"/>
      <c r="Y113" s="137"/>
      <c r="Z113" s="137"/>
      <c r="AA113" s="137"/>
      <c r="AB113" s="137"/>
      <c r="AC113" s="137"/>
      <c r="AD113" s="137"/>
      <c r="AE113" s="137"/>
      <c r="AF113" s="137"/>
      <c r="AG113" s="137"/>
      <c r="AH113" s="137"/>
      <c r="AI113" s="137"/>
      <c r="AJ113" s="137"/>
      <c r="AK113" s="137"/>
      <c r="AL113" s="137"/>
      <c r="AM113" s="137"/>
      <c r="AN113" s="137"/>
      <c r="AO113" s="137"/>
      <c r="AP113" s="137"/>
      <c r="AQ113" s="137"/>
      <c r="AR113" s="137"/>
      <c r="AS113" s="137"/>
      <c r="AT113" s="137"/>
      <c r="AU113" s="137"/>
      <c r="AV113" s="137"/>
      <c r="AW113" s="137"/>
      <c r="AX113" s="137"/>
      <c r="AY113" s="137"/>
      <c r="AZ113" s="137"/>
      <c r="BA113" s="137"/>
      <c r="BB113" s="137"/>
      <c r="BC113" s="137"/>
      <c r="BD113" s="137"/>
      <c r="BE113" s="137"/>
      <c r="BF113" s="137"/>
      <c r="BG113" s="137"/>
      <c r="BH113" s="137"/>
      <c r="BI113" s="137"/>
      <c r="BJ113" s="137"/>
      <c r="BK113" s="137"/>
      <c r="BL113" s="137"/>
      <c r="BM113" s="137"/>
      <c r="BN113" s="137"/>
      <c r="BO113" s="137"/>
      <c r="BP113" s="137"/>
      <c r="BQ113" s="137"/>
      <c r="BR113" s="137"/>
      <c r="BS113" s="137"/>
      <c r="BT113" s="137"/>
      <c r="BU113" s="137"/>
      <c r="BV113" s="137"/>
      <c r="BW113" s="137"/>
      <c r="BX113" s="137"/>
      <c r="BY113" s="137"/>
      <c r="BZ113" s="137"/>
      <c r="CA113" s="137"/>
      <c r="CB113" s="137"/>
      <c r="CC113" s="137"/>
      <c r="CD113" s="137"/>
      <c r="CE113" s="137"/>
      <c r="CF113" s="137"/>
      <c r="CG113" s="137"/>
      <c r="CH113" s="137"/>
      <c r="CI113" s="137"/>
      <c r="CJ113" s="137"/>
      <c r="CK113" s="137"/>
      <c r="CL113" s="137"/>
      <c r="CM113" s="137"/>
      <c r="CN113" s="137"/>
      <c r="CO113" s="137"/>
      <c r="CP113" s="137"/>
      <c r="CQ113" s="137"/>
      <c r="CR113" s="137"/>
      <c r="CS113" s="137"/>
      <c r="CT113" s="137"/>
      <c r="CU113" s="137"/>
      <c r="CV113" s="137"/>
      <c r="CW113" s="137"/>
      <c r="CX113" s="137"/>
      <c r="CY113" s="137"/>
      <c r="CZ113" s="137"/>
      <c r="DA113" s="137"/>
      <c r="DB113" s="137"/>
      <c r="DC113" s="137"/>
      <c r="DD113" s="137"/>
      <c r="DE113" s="137"/>
      <c r="DF113" s="137"/>
      <c r="DG113" s="137"/>
      <c r="DH113" s="137"/>
      <c r="DI113" s="137"/>
      <c r="DJ113" s="137"/>
      <c r="DK113" s="137"/>
      <c r="DL113" s="137"/>
      <c r="DM113" s="137"/>
      <c r="DN113" s="137"/>
      <c r="DO113" s="137"/>
      <c r="DP113" s="137"/>
      <c r="DQ113" s="137"/>
      <c r="DR113" s="137"/>
      <c r="DS113" s="137"/>
      <c r="DT113" s="137"/>
      <c r="DU113" s="137"/>
      <c r="DV113" s="137"/>
      <c r="DW113" s="137"/>
      <c r="DX113" s="137"/>
      <c r="DY113" s="137"/>
      <c r="DZ113" s="137"/>
      <c r="EA113" s="137"/>
      <c r="EB113" s="137"/>
      <c r="EC113" s="137"/>
      <c r="ED113" s="137"/>
      <c r="EE113" s="137"/>
      <c r="EF113" s="137"/>
      <c r="EG113" s="137"/>
      <c r="EH113" s="137"/>
      <c r="EI113" s="137"/>
      <c r="EJ113" s="137"/>
      <c r="EK113" s="137"/>
      <c r="EL113" s="137"/>
      <c r="EM113" s="137"/>
      <c r="EN113" s="137"/>
      <c r="EO113" s="137"/>
      <c r="EP113" s="137"/>
      <c r="EQ113" s="137"/>
      <c r="ER113" s="137"/>
      <c r="ES113" s="137"/>
      <c r="ET113" s="137"/>
      <c r="EU113" s="137"/>
      <c r="EV113" s="137"/>
      <c r="EW113" s="137"/>
      <c r="EX113" s="137"/>
      <c r="EY113" s="137"/>
      <c r="EZ113" s="137"/>
      <c r="FA113" s="137"/>
      <c r="FB113" s="137"/>
      <c r="FC113" s="137"/>
      <c r="FD113" s="137"/>
      <c r="FE113" s="137"/>
      <c r="FF113" s="137"/>
      <c r="FG113" s="137"/>
      <c r="FH113" s="137"/>
      <c r="FI113" s="137"/>
      <c r="FJ113" s="137"/>
      <c r="FK113" s="137"/>
      <c r="FL113" s="137"/>
      <c r="FM113" s="137"/>
      <c r="FN113" s="137"/>
      <c r="FO113" s="137"/>
      <c r="FP113" s="137"/>
      <c r="FQ113" s="137"/>
      <c r="FR113" s="137"/>
      <c r="FS113" s="137"/>
      <c r="FT113" s="137"/>
      <c r="FU113" s="137"/>
      <c r="FV113" s="137"/>
      <c r="FW113" s="137"/>
      <c r="FX113" s="137"/>
      <c r="FY113" s="137"/>
      <c r="FZ113" s="137"/>
      <c r="GA113" s="137"/>
      <c r="GB113" s="137"/>
      <c r="GC113" s="137"/>
      <c r="GD113" s="137"/>
      <c r="GE113" s="137"/>
      <c r="GF113" s="137"/>
      <c r="GG113" s="137"/>
      <c r="GH113" s="137"/>
      <c r="GI113" s="137"/>
      <c r="GJ113" s="137"/>
      <c r="GK113" s="137"/>
      <c r="GL113" s="137"/>
      <c r="GM113" s="137"/>
      <c r="GN113" s="137"/>
      <c r="GO113" s="137"/>
      <c r="GP113" s="137"/>
      <c r="GQ113" s="137"/>
      <c r="GR113" s="137"/>
      <c r="GS113" s="137"/>
      <c r="GT113" s="137"/>
      <c r="GU113" s="137"/>
      <c r="GV113" s="137"/>
      <c r="GW113" s="137"/>
      <c r="GX113" s="137"/>
      <c r="GY113" s="137"/>
      <c r="GZ113" s="137"/>
      <c r="HA113" s="137"/>
      <c r="HB113" s="137"/>
      <c r="HC113" s="137"/>
      <c r="HD113" s="137"/>
      <c r="HE113" s="137"/>
      <c r="HF113" s="137"/>
      <c r="HG113" s="137"/>
      <c r="HH113" s="137"/>
      <c r="HI113" s="137"/>
      <c r="HJ113" s="137"/>
      <c r="HK113" s="137"/>
      <c r="HL113" s="137"/>
      <c r="HM113" s="137"/>
      <c r="HN113" s="137"/>
      <c r="HO113" s="137"/>
      <c r="HP113" s="137"/>
      <c r="HQ113" s="137"/>
      <c r="HR113" s="137"/>
      <c r="HS113" s="137"/>
      <c r="HT113" s="137"/>
      <c r="HU113" s="137"/>
      <c r="HV113" s="137"/>
      <c r="HW113" s="137"/>
      <c r="HX113" s="137"/>
      <c r="HY113" s="137"/>
      <c r="HZ113" s="137"/>
      <c r="IA113" s="137"/>
      <c r="IB113" s="137"/>
      <c r="IC113" s="137"/>
      <c r="ID113" s="137"/>
      <c r="IE113" s="137"/>
      <c r="IF113" s="137"/>
      <c r="IG113" s="137"/>
      <c r="IH113" s="137"/>
      <c r="II113" s="137"/>
      <c r="IJ113" s="137"/>
      <c r="IK113" s="137"/>
      <c r="IL113" s="137"/>
      <c r="IM113" s="137"/>
      <c r="IN113" s="137"/>
      <c r="IO113" s="137"/>
      <c r="IP113" s="137"/>
      <c r="IQ113" s="137"/>
      <c r="IR113" s="137"/>
      <c r="IS113" s="137"/>
      <c r="IT113" s="137"/>
      <c r="IU113" s="137"/>
      <c r="IV113" s="137"/>
      <c r="IW113" s="137"/>
      <c r="IX113" s="137"/>
      <c r="IY113" s="137"/>
      <c r="IZ113" s="137"/>
      <c r="JA113" s="137"/>
      <c r="JB113" s="137"/>
      <c r="JC113" s="137"/>
      <c r="JD113" s="137"/>
      <c r="JE113" s="137"/>
      <c r="JF113" s="137"/>
      <c r="JG113" s="137"/>
      <c r="JH113" s="137"/>
      <c r="JI113" s="137"/>
      <c r="JJ113" s="137"/>
      <c r="JK113" s="137"/>
      <c r="JL113" s="137"/>
      <c r="JM113" s="137"/>
      <c r="JN113" s="137"/>
      <c r="JO113" s="137"/>
      <c r="JP113" s="137"/>
      <c r="JQ113" s="137"/>
      <c r="JR113" s="137"/>
      <c r="JS113" s="137"/>
      <c r="JT113" s="137"/>
      <c r="JU113" s="137"/>
      <c r="JV113" s="137"/>
      <c r="JW113" s="137"/>
      <c r="JX113" s="137"/>
      <c r="JY113" s="137"/>
      <c r="JZ113" s="137"/>
      <c r="KA113" s="137"/>
      <c r="KB113" s="137"/>
      <c r="KC113" s="137"/>
      <c r="KD113" s="137"/>
      <c r="KE113" s="137"/>
      <c r="KF113" s="137"/>
      <c r="KG113" s="137"/>
      <c r="KH113" s="137"/>
      <c r="KI113" s="137"/>
      <c r="KJ113" s="137"/>
      <c r="KK113" s="137"/>
      <c r="KL113" s="137"/>
      <c r="KM113" s="137"/>
      <c r="KN113" s="137"/>
      <c r="KO113" s="137"/>
      <c r="KP113" s="137"/>
      <c r="KQ113" s="137"/>
      <c r="KR113" s="137"/>
      <c r="KS113" s="137"/>
      <c r="KT113" s="137"/>
      <c r="KU113" s="137"/>
      <c r="KV113" s="137"/>
      <c r="KW113" s="137"/>
      <c r="KX113" s="137"/>
      <c r="KY113" s="137"/>
      <c r="KZ113" s="137"/>
      <c r="LA113" s="137"/>
      <c r="LB113" s="137"/>
      <c r="LC113" s="137"/>
      <c r="LD113" s="137"/>
      <c r="LE113" s="137"/>
      <c r="LF113" s="137"/>
      <c r="LG113" s="137"/>
      <c r="LH113" s="137"/>
      <c r="LI113" s="137"/>
      <c r="LJ113" s="137"/>
      <c r="LK113" s="137"/>
      <c r="LL113" s="137"/>
      <c r="LM113" s="137"/>
      <c r="LN113" s="137"/>
      <c r="LO113" s="137"/>
      <c r="LP113" s="137"/>
      <c r="LQ113" s="137"/>
      <c r="LR113" s="137"/>
      <c r="LS113" s="137"/>
      <c r="LT113" s="137"/>
      <c r="LU113" s="137"/>
      <c r="LV113" s="137"/>
      <c r="LW113" s="137"/>
      <c r="LX113" s="137"/>
      <c r="LY113" s="137"/>
      <c r="LZ113" s="137"/>
      <c r="MA113" s="137"/>
      <c r="MB113" s="137"/>
      <c r="MC113" s="137"/>
      <c r="MD113" s="137"/>
      <c r="ME113" s="137"/>
      <c r="MF113" s="137"/>
      <c r="MG113" s="137"/>
      <c r="MH113" s="137"/>
      <c r="MI113" s="137"/>
      <c r="MJ113" s="137"/>
      <c r="MK113" s="137"/>
      <c r="ML113" s="137"/>
      <c r="MM113" s="137"/>
      <c r="MN113" s="137"/>
      <c r="MO113" s="137"/>
      <c r="MP113" s="137"/>
      <c r="MQ113" s="137"/>
      <c r="MR113" s="137"/>
      <c r="MS113" s="137"/>
      <c r="MT113" s="137"/>
      <c r="MU113" s="137"/>
      <c r="MV113" s="137"/>
      <c r="MW113" s="137"/>
      <c r="MX113" s="137"/>
      <c r="MY113" s="137"/>
      <c r="MZ113" s="137"/>
      <c r="NA113" s="137"/>
      <c r="NB113" s="137"/>
      <c r="NC113" s="137"/>
      <c r="ND113" s="137"/>
      <c r="NE113" s="137"/>
      <c r="NF113" s="137"/>
      <c r="NG113" s="137"/>
      <c r="NH113" s="137"/>
      <c r="NI113" s="137"/>
      <c r="NJ113" s="137"/>
      <c r="NK113" s="137"/>
      <c r="NL113" s="137"/>
      <c r="NM113" s="137"/>
      <c r="NN113" s="137"/>
      <c r="NO113" s="137"/>
      <c r="NP113" s="137"/>
      <c r="NQ113" s="137"/>
      <c r="NR113" s="137"/>
      <c r="NS113" s="137"/>
      <c r="NT113" s="137"/>
      <c r="NU113" s="137"/>
      <c r="NV113" s="137"/>
      <c r="NW113" s="137"/>
      <c r="NX113" s="137"/>
      <c r="NY113" s="137"/>
      <c r="NZ113" s="137"/>
      <c r="OA113" s="137"/>
      <c r="OB113" s="137"/>
      <c r="OC113" s="137"/>
      <c r="OD113" s="137"/>
      <c r="OE113" s="137"/>
      <c r="OF113" s="137"/>
      <c r="OG113" s="137"/>
      <c r="OH113" s="137"/>
      <c r="OI113" s="137"/>
      <c r="OJ113" s="137"/>
      <c r="OK113" s="137"/>
      <c r="OL113" s="137"/>
      <c r="OM113" s="137"/>
      <c r="ON113" s="137"/>
      <c r="OO113" s="137"/>
      <c r="OP113" s="137"/>
      <c r="OQ113" s="137"/>
      <c r="OR113" s="137"/>
      <c r="OS113" s="137"/>
      <c r="OT113" s="137"/>
      <c r="OU113" s="137"/>
      <c r="OV113" s="137"/>
      <c r="OW113" s="137"/>
      <c r="OX113" s="137"/>
      <c r="OY113" s="137"/>
      <c r="OZ113" s="137"/>
      <c r="PA113" s="137"/>
      <c r="PB113" s="137"/>
      <c r="PC113" s="137"/>
      <c r="PD113" s="137"/>
      <c r="PE113" s="137"/>
      <c r="PF113" s="137"/>
      <c r="PG113" s="137"/>
      <c r="PH113" s="137"/>
      <c r="PI113" s="137"/>
      <c r="PJ113" s="137"/>
      <c r="PK113" s="137"/>
      <c r="PL113" s="137"/>
      <c r="PM113" s="137"/>
      <c r="PN113" s="137"/>
      <c r="PO113" s="137"/>
      <c r="PP113" s="137"/>
      <c r="PQ113" s="137"/>
      <c r="PR113" s="137"/>
      <c r="PS113" s="137"/>
      <c r="PT113" s="137"/>
      <c r="PU113" s="137"/>
      <c r="PV113" s="137"/>
      <c r="PW113" s="137"/>
      <c r="PX113" s="137"/>
      <c r="PY113" s="137"/>
      <c r="PZ113" s="137"/>
      <c r="QA113" s="137"/>
      <c r="QB113" s="137"/>
      <c r="QC113" s="137"/>
      <c r="QD113" s="137"/>
      <c r="QE113" s="137"/>
      <c r="QF113" s="137"/>
      <c r="QG113" s="137"/>
      <c r="QH113" s="137"/>
      <c r="QI113" s="137"/>
      <c r="QJ113" s="137"/>
      <c r="QK113" s="137"/>
      <c r="QL113" s="137"/>
      <c r="QM113" s="137"/>
      <c r="QN113" s="137"/>
      <c r="QO113" s="137"/>
      <c r="QP113" s="137"/>
      <c r="QQ113" s="137"/>
      <c r="QR113" s="137"/>
      <c r="QS113" s="137"/>
      <c r="QT113" s="137"/>
      <c r="QU113" s="137"/>
      <c r="QV113" s="137"/>
      <c r="QW113" s="137"/>
      <c r="QX113" s="137"/>
      <c r="QY113" s="137"/>
      <c r="QZ113" s="137"/>
      <c r="RA113" s="137"/>
      <c r="RB113" s="137"/>
      <c r="RC113" s="137"/>
      <c r="RD113" s="137"/>
      <c r="RE113" s="137"/>
      <c r="RF113" s="137"/>
      <c r="RG113" s="137"/>
      <c r="RH113" s="137"/>
      <c r="RI113" s="137"/>
      <c r="RJ113" s="137"/>
      <c r="RK113" s="137"/>
      <c r="RL113" s="137"/>
      <c r="RM113" s="137"/>
      <c r="RN113" s="137"/>
      <c r="RO113" s="137"/>
      <c r="RP113" s="137"/>
      <c r="RQ113" s="137"/>
      <c r="RR113" s="137"/>
      <c r="RS113" s="137"/>
      <c r="RT113" s="137"/>
      <c r="RU113" s="137"/>
      <c r="RV113" s="137"/>
      <c r="RW113" s="137"/>
      <c r="RX113" s="137"/>
      <c r="RY113" s="137"/>
      <c r="RZ113" s="137"/>
      <c r="SA113" s="137"/>
      <c r="SB113" s="137"/>
      <c r="SC113" s="137"/>
      <c r="SD113" s="137"/>
      <c r="SE113" s="137"/>
      <c r="SF113" s="137"/>
      <c r="SG113" s="137"/>
      <c r="SH113" s="137"/>
      <c r="SI113" s="137"/>
      <c r="SJ113" s="137"/>
      <c r="SK113" s="137"/>
      <c r="SL113" s="137"/>
      <c r="SM113" s="137"/>
      <c r="SN113" s="137"/>
      <c r="SO113" s="137"/>
      <c r="SP113" s="137"/>
      <c r="SQ113" s="137"/>
      <c r="SR113" s="137"/>
      <c r="SS113" s="137"/>
      <c r="ST113" s="137"/>
      <c r="SU113" s="137"/>
      <c r="SV113" s="137"/>
      <c r="SW113" s="137"/>
      <c r="SX113" s="137"/>
      <c r="SY113" s="137"/>
      <c r="SZ113" s="137"/>
      <c r="TA113" s="137"/>
      <c r="TB113" s="137"/>
      <c r="TC113" s="137"/>
      <c r="TD113" s="137"/>
      <c r="TE113" s="137"/>
      <c r="TF113" s="137"/>
      <c r="TG113" s="137"/>
      <c r="TH113" s="137"/>
      <c r="TI113" s="137"/>
      <c r="TJ113" s="137"/>
      <c r="TK113" s="137"/>
      <c r="TL113" s="137"/>
      <c r="TM113" s="137"/>
      <c r="TN113" s="137"/>
      <c r="TO113" s="137"/>
      <c r="TP113" s="137"/>
      <c r="TQ113" s="137"/>
      <c r="TR113" s="137"/>
      <c r="TS113" s="137"/>
      <c r="TT113" s="137"/>
      <c r="TU113" s="137"/>
      <c r="TV113" s="137"/>
      <c r="TW113" s="137"/>
      <c r="TX113" s="137"/>
      <c r="TY113" s="137"/>
      <c r="TZ113" s="137"/>
      <c r="UA113" s="137"/>
      <c r="UB113" s="137"/>
      <c r="UC113" s="137"/>
      <c r="UD113" s="137"/>
      <c r="UE113" s="137"/>
      <c r="UF113" s="137"/>
      <c r="UG113" s="137"/>
      <c r="UH113" s="137"/>
      <c r="UI113" s="137"/>
      <c r="UJ113" s="137"/>
      <c r="UK113" s="137"/>
      <c r="UL113" s="137"/>
      <c r="UM113" s="137"/>
      <c r="UN113" s="137"/>
      <c r="UO113" s="137"/>
      <c r="UP113" s="137"/>
      <c r="UQ113" s="137"/>
      <c r="UR113" s="137"/>
      <c r="US113" s="137"/>
      <c r="UT113" s="137"/>
      <c r="UU113" s="137"/>
      <c r="UV113" s="137"/>
      <c r="UW113" s="137"/>
      <c r="UX113" s="137"/>
      <c r="UY113" s="137"/>
      <c r="UZ113" s="137"/>
      <c r="VA113" s="137"/>
      <c r="VB113" s="137"/>
      <c r="VC113" s="137"/>
      <c r="VD113" s="137"/>
      <c r="VE113" s="137"/>
      <c r="VF113" s="137"/>
      <c r="VG113" s="137"/>
      <c r="VH113" s="137"/>
      <c r="VI113" s="137"/>
      <c r="VJ113" s="137"/>
      <c r="VK113" s="137"/>
      <c r="VL113" s="137"/>
      <c r="VM113" s="137"/>
      <c r="VN113" s="137"/>
      <c r="VO113" s="137"/>
      <c r="VP113" s="137"/>
      <c r="VQ113" s="137"/>
      <c r="VR113" s="137"/>
      <c r="VS113" s="137"/>
      <c r="VT113" s="137"/>
      <c r="VU113" s="137"/>
      <c r="VV113" s="137"/>
      <c r="VW113" s="137"/>
      <c r="VX113" s="137"/>
      <c r="VY113" s="137"/>
      <c r="VZ113" s="137"/>
      <c r="WA113" s="137"/>
      <c r="WB113" s="137"/>
      <c r="WC113" s="137"/>
      <c r="WD113" s="137"/>
      <c r="WE113" s="137"/>
      <c r="WF113" s="137"/>
      <c r="WG113" s="137"/>
      <c r="WH113" s="137"/>
      <c r="WI113" s="137"/>
      <c r="WJ113" s="137"/>
      <c r="WK113" s="137"/>
      <c r="WL113" s="137"/>
      <c r="WM113" s="137"/>
      <c r="WN113" s="137"/>
      <c r="WO113" s="137"/>
      <c r="WP113" s="137"/>
      <c r="WQ113" s="137"/>
      <c r="WR113" s="137"/>
      <c r="WS113" s="137"/>
      <c r="WT113" s="137"/>
      <c r="WU113" s="137"/>
      <c r="WV113" s="137"/>
      <c r="WW113" s="137"/>
      <c r="WX113" s="137"/>
      <c r="WY113" s="137"/>
      <c r="WZ113" s="137"/>
      <c r="XA113" s="137"/>
      <c r="XB113" s="137"/>
      <c r="XC113" s="137"/>
      <c r="XD113" s="137"/>
      <c r="XE113" s="137"/>
      <c r="XF113" s="137"/>
      <c r="XG113" s="137"/>
      <c r="XH113" s="137"/>
      <c r="XI113" s="137"/>
      <c r="XJ113" s="137"/>
      <c r="XK113" s="137"/>
      <c r="XL113" s="137"/>
      <c r="XM113" s="137"/>
      <c r="XN113" s="137"/>
      <c r="XO113" s="137"/>
      <c r="XP113" s="137"/>
      <c r="XQ113" s="137"/>
      <c r="XR113" s="137"/>
      <c r="XS113" s="137"/>
      <c r="XT113" s="137"/>
      <c r="XU113" s="137"/>
      <c r="XV113" s="137"/>
      <c r="XW113" s="137"/>
      <c r="XX113" s="137"/>
      <c r="XY113" s="137"/>
      <c r="XZ113" s="137"/>
      <c r="YA113" s="137"/>
      <c r="YB113" s="137"/>
      <c r="YC113" s="137"/>
      <c r="YD113" s="137"/>
      <c r="YE113" s="137"/>
      <c r="YF113" s="137"/>
      <c r="YG113" s="137"/>
      <c r="YH113" s="137"/>
      <c r="YI113" s="137"/>
      <c r="YJ113" s="137"/>
      <c r="YK113" s="137"/>
      <c r="YL113" s="137"/>
      <c r="YM113" s="137"/>
      <c r="YN113" s="137"/>
      <c r="YO113" s="137"/>
      <c r="YP113" s="137"/>
      <c r="YQ113" s="137"/>
      <c r="YR113" s="137"/>
      <c r="YS113" s="137"/>
      <c r="YT113" s="137"/>
      <c r="YU113" s="137"/>
      <c r="YV113" s="137"/>
      <c r="YW113" s="137"/>
      <c r="YX113" s="137"/>
      <c r="YY113" s="137"/>
      <c r="YZ113" s="137"/>
      <c r="ZA113" s="137"/>
      <c r="ZB113" s="137"/>
      <c r="ZC113" s="137"/>
      <c r="ZD113" s="137"/>
      <c r="ZE113" s="137"/>
      <c r="ZF113" s="137"/>
      <c r="ZG113" s="137"/>
      <c r="ZH113" s="137"/>
      <c r="ZI113" s="137"/>
      <c r="ZJ113" s="137"/>
      <c r="ZK113" s="137"/>
      <c r="ZL113" s="137"/>
      <c r="ZM113" s="137"/>
      <c r="ZN113" s="137"/>
      <c r="ZO113" s="137"/>
      <c r="ZP113" s="137"/>
      <c r="ZQ113" s="137"/>
      <c r="ZR113" s="137"/>
      <c r="ZS113" s="137"/>
      <c r="ZT113" s="137"/>
      <c r="ZU113" s="137"/>
      <c r="ZV113" s="137"/>
      <c r="ZW113" s="137"/>
      <c r="ZX113" s="137"/>
      <c r="ZY113" s="137"/>
      <c r="ZZ113" s="137"/>
      <c r="AAA113" s="137"/>
      <c r="AAB113" s="137"/>
      <c r="AAC113" s="137"/>
      <c r="AAD113" s="137"/>
      <c r="AAE113" s="137"/>
      <c r="AAF113" s="137"/>
      <c r="AAG113" s="137"/>
      <c r="AAH113" s="137"/>
      <c r="AAI113" s="137"/>
      <c r="AAJ113" s="137"/>
      <c r="AAK113" s="137"/>
      <c r="AAL113" s="137"/>
      <c r="AAM113" s="137"/>
      <c r="AAN113" s="137"/>
      <c r="AAO113" s="137"/>
      <c r="AAP113" s="137"/>
      <c r="AAQ113" s="137"/>
      <c r="AAR113" s="137"/>
      <c r="AAS113" s="137"/>
      <c r="AAT113" s="137"/>
      <c r="AAU113" s="137"/>
      <c r="AAV113" s="137"/>
      <c r="AAW113" s="137"/>
      <c r="AAX113" s="137"/>
      <c r="AAY113" s="137"/>
      <c r="AAZ113" s="137"/>
      <c r="ABA113" s="137"/>
      <c r="ABB113" s="137"/>
      <c r="ABC113" s="137"/>
      <c r="ABD113" s="137"/>
      <c r="ABE113" s="137"/>
      <c r="ABF113" s="137"/>
      <c r="ABG113" s="137"/>
      <c r="ABH113" s="137"/>
      <c r="ABI113" s="137"/>
      <c r="ABJ113" s="137"/>
      <c r="ABK113" s="137"/>
      <c r="ABL113" s="137"/>
      <c r="ABM113" s="137"/>
      <c r="ABN113" s="137"/>
      <c r="ABO113" s="137"/>
      <c r="ABP113" s="137"/>
      <c r="ABQ113" s="137"/>
      <c r="ABR113" s="137"/>
      <c r="ABS113" s="137"/>
      <c r="ABT113" s="137"/>
      <c r="ABU113" s="137"/>
      <c r="ABV113" s="137"/>
      <c r="ABW113" s="137"/>
      <c r="ABX113" s="137"/>
      <c r="ABY113" s="137"/>
      <c r="ABZ113" s="137"/>
      <c r="ACA113" s="137"/>
      <c r="ACB113" s="137"/>
      <c r="ACC113" s="137"/>
      <c r="ACD113" s="137"/>
      <c r="ACE113" s="137"/>
      <c r="ACF113" s="137"/>
      <c r="ACG113" s="137"/>
      <c r="ACH113" s="137"/>
      <c r="ACI113" s="137"/>
      <c r="ACJ113" s="137"/>
      <c r="ACK113" s="137"/>
      <c r="ACL113" s="137"/>
      <c r="ACM113" s="137"/>
      <c r="ACN113" s="137"/>
      <c r="ACO113" s="137"/>
      <c r="ACP113" s="137"/>
      <c r="ACQ113" s="137"/>
      <c r="ACR113" s="137"/>
      <c r="ACS113" s="137"/>
      <c r="ACT113" s="137"/>
      <c r="ACU113" s="137"/>
      <c r="ACV113" s="137"/>
      <c r="ACW113" s="137"/>
      <c r="ACX113" s="137"/>
      <c r="ACY113" s="137"/>
      <c r="ACZ113" s="137"/>
      <c r="ADA113" s="137"/>
      <c r="ADB113" s="137"/>
      <c r="ADC113" s="137"/>
      <c r="ADD113" s="137"/>
      <c r="ADE113" s="137"/>
      <c r="ADF113" s="137"/>
      <c r="ADG113" s="137"/>
      <c r="ADH113" s="137"/>
      <c r="ADI113" s="137"/>
      <c r="ADJ113" s="137"/>
      <c r="ADK113" s="137"/>
      <c r="ADL113" s="137"/>
      <c r="ADM113" s="137"/>
      <c r="ADN113" s="137"/>
      <c r="ADO113" s="137"/>
      <c r="ADP113" s="137"/>
      <c r="ADQ113" s="137"/>
      <c r="ADR113" s="137"/>
      <c r="ADS113" s="137"/>
      <c r="ADT113" s="137"/>
      <c r="ADU113" s="137"/>
      <c r="ADV113" s="137"/>
      <c r="ADW113" s="137"/>
      <c r="ADX113" s="137"/>
      <c r="ADY113" s="137"/>
      <c r="ADZ113" s="137"/>
      <c r="AEA113" s="137"/>
      <c r="AEB113" s="137"/>
      <c r="AEC113" s="137"/>
      <c r="AED113" s="137"/>
      <c r="AEE113" s="137"/>
      <c r="AEF113" s="137"/>
      <c r="AEG113" s="137"/>
      <c r="AEH113" s="137"/>
      <c r="AEI113" s="137"/>
      <c r="AEJ113" s="137"/>
      <c r="AEK113" s="137"/>
      <c r="AEL113" s="137"/>
      <c r="AEM113" s="137"/>
      <c r="AEN113" s="137"/>
      <c r="AEO113" s="137"/>
      <c r="AEP113" s="137"/>
      <c r="AEQ113" s="137"/>
      <c r="AER113" s="137"/>
      <c r="AES113" s="137"/>
      <c r="AET113" s="137"/>
      <c r="AEU113" s="137"/>
      <c r="AEV113" s="137"/>
      <c r="AEW113" s="137"/>
      <c r="AEX113" s="137"/>
      <c r="AEY113" s="137"/>
      <c r="AEZ113" s="137"/>
      <c r="AFA113" s="137"/>
      <c r="AFB113" s="137"/>
      <c r="AFC113" s="137"/>
      <c r="AFD113" s="137"/>
      <c r="AFE113" s="137"/>
      <c r="AFF113" s="137"/>
      <c r="AFG113" s="137"/>
      <c r="AFH113" s="137"/>
      <c r="AFI113" s="137"/>
      <c r="AFJ113" s="137"/>
      <c r="AFK113" s="137"/>
      <c r="AFL113" s="137"/>
      <c r="AFM113" s="137"/>
      <c r="AFN113" s="137"/>
      <c r="AFO113" s="137"/>
      <c r="AFP113" s="137"/>
      <c r="AFQ113" s="137"/>
      <c r="AFR113" s="137"/>
      <c r="AFS113" s="137"/>
      <c r="AFT113" s="137"/>
      <c r="AFU113" s="137"/>
      <c r="AFV113" s="137"/>
      <c r="AFW113" s="137"/>
      <c r="AFX113" s="137"/>
      <c r="AFY113" s="137"/>
      <c r="AFZ113" s="137"/>
      <c r="AGA113" s="137"/>
      <c r="AGB113" s="137"/>
      <c r="AGC113" s="137"/>
      <c r="AGD113" s="137"/>
      <c r="AGE113" s="137"/>
      <c r="AGF113" s="137"/>
      <c r="AGG113" s="137"/>
      <c r="AGH113" s="137"/>
      <c r="AGI113" s="137"/>
      <c r="AGJ113" s="137"/>
      <c r="AGK113" s="137"/>
      <c r="AGL113" s="137"/>
      <c r="AGM113" s="137"/>
      <c r="AGN113" s="137"/>
      <c r="AGO113" s="137"/>
      <c r="AGP113" s="137"/>
      <c r="AGQ113" s="137"/>
      <c r="AGR113" s="137"/>
      <c r="AGS113" s="137"/>
      <c r="AGT113" s="137"/>
      <c r="AGU113" s="137"/>
      <c r="AGV113" s="137"/>
      <c r="AGW113" s="137"/>
      <c r="AGX113" s="137"/>
      <c r="AGY113" s="137"/>
      <c r="AGZ113" s="137"/>
      <c r="AHA113" s="137"/>
      <c r="AHB113" s="137"/>
      <c r="AHC113" s="137"/>
      <c r="AHD113" s="137"/>
      <c r="AHE113" s="137"/>
      <c r="AHF113" s="137"/>
      <c r="AHG113" s="137"/>
      <c r="AHH113" s="137"/>
      <c r="AHI113" s="137"/>
      <c r="AHJ113" s="137"/>
      <c r="AHK113" s="137"/>
      <c r="AHL113" s="137"/>
      <c r="AHM113" s="137"/>
      <c r="AHN113" s="137"/>
      <c r="AHO113" s="137"/>
      <c r="AHP113" s="137"/>
      <c r="AHQ113" s="137"/>
      <c r="AHR113" s="137"/>
      <c r="AHS113" s="137"/>
      <c r="AHT113" s="137"/>
      <c r="AHU113" s="137"/>
      <c r="AHV113" s="137"/>
      <c r="AHW113" s="137"/>
      <c r="AHX113" s="137"/>
      <c r="AHY113" s="137"/>
      <c r="AHZ113" s="137"/>
      <c r="AIA113" s="137"/>
      <c r="AIB113" s="137"/>
      <c r="AIC113" s="137"/>
      <c r="AID113" s="137"/>
      <c r="AIE113" s="137"/>
      <c r="AIF113" s="137"/>
      <c r="AIG113" s="137"/>
      <c r="AIH113" s="137"/>
      <c r="AII113" s="137"/>
      <c r="AIJ113" s="137"/>
      <c r="AIK113" s="137"/>
      <c r="AIL113" s="137"/>
      <c r="AIM113" s="137"/>
      <c r="AIN113" s="137"/>
      <c r="AIO113" s="137"/>
      <c r="AIP113" s="137"/>
      <c r="AIQ113" s="137"/>
      <c r="AIR113" s="137"/>
      <c r="AIS113" s="137"/>
      <c r="AIT113" s="137"/>
      <c r="AIU113" s="137"/>
      <c r="AIV113" s="137"/>
      <c r="AIW113" s="137"/>
      <c r="AIX113" s="137"/>
      <c r="AIY113" s="137"/>
      <c r="AIZ113" s="137"/>
      <c r="AJA113" s="137"/>
      <c r="AJB113" s="137"/>
      <c r="AJC113" s="137"/>
      <c r="AJD113" s="137"/>
      <c r="AJE113" s="137"/>
      <c r="AJF113" s="137"/>
      <c r="AJG113" s="137"/>
      <c r="AJH113" s="137"/>
      <c r="AJI113" s="137"/>
      <c r="AJJ113" s="137"/>
      <c r="AJK113" s="137"/>
      <c r="AJL113" s="137"/>
      <c r="AJM113" s="137"/>
      <c r="AJN113" s="137"/>
      <c r="AJO113" s="137"/>
      <c r="AJP113" s="137"/>
      <c r="AJQ113" s="137"/>
      <c r="AJR113" s="137"/>
      <c r="AJS113" s="137"/>
      <c r="AJT113" s="137"/>
      <c r="AJU113" s="137"/>
      <c r="AJV113" s="137"/>
      <c r="AJW113" s="137"/>
      <c r="AJX113" s="137"/>
      <c r="AJY113" s="137"/>
      <c r="AJZ113" s="137"/>
      <c r="AKA113" s="137"/>
      <c r="AKB113" s="137"/>
      <c r="AKC113" s="137"/>
      <c r="AKD113" s="137"/>
      <c r="AKE113" s="137"/>
      <c r="AKF113" s="137"/>
      <c r="AKG113" s="137"/>
      <c r="AKH113" s="137"/>
      <c r="AKI113" s="137"/>
      <c r="AKJ113" s="137"/>
      <c r="AKK113" s="137"/>
      <c r="AKL113" s="137"/>
      <c r="AKM113" s="137"/>
      <c r="AKN113" s="137"/>
      <c r="AKO113" s="137"/>
      <c r="AKP113" s="137"/>
      <c r="AKQ113" s="137"/>
      <c r="AKR113" s="137"/>
      <c r="AKS113" s="137"/>
      <c r="AKT113" s="137"/>
      <c r="AKU113" s="137"/>
      <c r="AKV113" s="137"/>
      <c r="AKW113" s="137"/>
      <c r="AKX113" s="137"/>
      <c r="AKY113" s="137"/>
      <c r="AKZ113" s="137"/>
      <c r="ALA113" s="137"/>
      <c r="ALB113" s="137"/>
      <c r="ALC113" s="137"/>
      <c r="ALD113" s="137"/>
      <c r="ALE113" s="137"/>
      <c r="ALF113" s="137"/>
      <c r="ALG113" s="137"/>
      <c r="ALH113" s="137"/>
      <c r="ALI113" s="137"/>
      <c r="ALJ113" s="137"/>
      <c r="ALK113" s="137"/>
      <c r="ALL113" s="137"/>
      <c r="ALM113" s="137"/>
      <c r="ALN113" s="137"/>
      <c r="ALO113" s="137"/>
      <c r="ALP113" s="137"/>
      <c r="ALQ113" s="137"/>
      <c r="ALR113" s="137"/>
      <c r="ALS113" s="137"/>
      <c r="ALT113" s="137"/>
      <c r="ALU113" s="137"/>
      <c r="ALV113" s="137"/>
      <c r="ALW113" s="137"/>
      <c r="ALX113" s="137"/>
      <c r="ALY113" s="137"/>
      <c r="ALZ113" s="137"/>
      <c r="AMA113" s="137"/>
      <c r="AMB113" s="137"/>
      <c r="AMC113" s="137"/>
      <c r="AMD113" s="137"/>
      <c r="AME113" s="137"/>
      <c r="AMF113" s="137"/>
      <c r="AMG113" s="137"/>
      <c r="AMH113" s="137"/>
      <c r="AMI113" s="137"/>
      <c r="AMJ113" s="137"/>
      <c r="AMK113" s="137"/>
      <c r="AML113" s="137"/>
    </row>
    <row r="114" spans="1:1026" s="37" customFormat="1" ht="18.75" customHeight="1">
      <c r="A114" s="36"/>
      <c r="B114" s="412" t="s">
        <v>105</v>
      </c>
      <c r="C114" s="413"/>
      <c r="D114" s="413"/>
      <c r="E114" s="413"/>
      <c r="F114" s="413"/>
      <c r="G114" s="414"/>
      <c r="H114" s="118">
        <f>ROUND(SUM(H112:H113),2)</f>
        <v>331.07</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397" t="s">
        <v>59</v>
      </c>
      <c r="C116" s="398"/>
      <c r="D116" s="407" t="s">
        <v>111</v>
      </c>
      <c r="E116" s="407"/>
      <c r="F116" s="398"/>
      <c r="G116" s="398"/>
      <c r="H116" s="408"/>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21" t="s">
        <v>74</v>
      </c>
      <c r="D117" s="322"/>
      <c r="E117" s="322"/>
      <c r="F117" s="322"/>
      <c r="G117" s="323"/>
      <c r="H117" s="85" t="s">
        <v>76</v>
      </c>
      <c r="I117"/>
    </row>
    <row r="118" spans="1:1026">
      <c r="B118" s="19" t="s">
        <v>9</v>
      </c>
      <c r="C118" s="324" t="s">
        <v>112</v>
      </c>
      <c r="D118" s="325"/>
      <c r="E118" s="325"/>
      <c r="F118" s="325"/>
      <c r="G118" s="326"/>
      <c r="H118" s="117">
        <v>0</v>
      </c>
      <c r="I118"/>
    </row>
    <row r="119" spans="1:1026" s="37" customFormat="1" ht="18.75" customHeight="1">
      <c r="A119" s="36"/>
      <c r="B119" s="412" t="s">
        <v>147</v>
      </c>
      <c r="C119" s="413"/>
      <c r="D119" s="413"/>
      <c r="E119" s="413"/>
      <c r="F119" s="413"/>
      <c r="G119" s="414"/>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397" t="s">
        <v>88</v>
      </c>
      <c r="C121" s="398"/>
      <c r="D121" s="399" t="s">
        <v>100</v>
      </c>
      <c r="E121" s="399"/>
      <c r="F121" s="399"/>
      <c r="G121" s="399"/>
      <c r="H121" s="400"/>
      <c r="I121"/>
    </row>
    <row r="122" spans="1:1026" s="43" customFormat="1" ht="15.75" customHeight="1">
      <c r="A122" s="42"/>
      <c r="B122" s="108"/>
      <c r="C122" s="382" t="s">
        <v>74</v>
      </c>
      <c r="D122" s="383"/>
      <c r="E122" s="383"/>
      <c r="F122" s="383"/>
      <c r="G122" s="403"/>
      <c r="H122" s="91" t="s">
        <v>76</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5.75">
      <c r="B123" s="72" t="s">
        <v>56</v>
      </c>
      <c r="C123" s="391" t="s">
        <v>102</v>
      </c>
      <c r="D123" s="401"/>
      <c r="E123" s="401"/>
      <c r="F123" s="401"/>
      <c r="G123" s="402"/>
      <c r="H123" s="119">
        <f>H114</f>
        <v>331.07</v>
      </c>
      <c r="I123"/>
    </row>
    <row r="124" spans="1:1026" ht="15.75">
      <c r="B124" s="72" t="s">
        <v>60</v>
      </c>
      <c r="C124" s="391" t="s">
        <v>111</v>
      </c>
      <c r="D124" s="401"/>
      <c r="E124" s="401"/>
      <c r="F124" s="401"/>
      <c r="G124" s="402"/>
      <c r="H124" s="119">
        <f>H118</f>
        <v>0</v>
      </c>
      <c r="I124"/>
    </row>
    <row r="125" spans="1:1026" s="51" customFormat="1" ht="28.5" customHeight="1" thickBot="1">
      <c r="A125" s="47"/>
      <c r="B125" s="404" t="s">
        <v>113</v>
      </c>
      <c r="C125" s="405"/>
      <c r="D125" s="405"/>
      <c r="E125" s="405"/>
      <c r="F125" s="405"/>
      <c r="G125" s="406"/>
      <c r="H125" s="120">
        <f>SUM(H122:H124)</f>
        <v>331.07</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377" t="s">
        <v>114</v>
      </c>
      <c r="C127" s="380"/>
      <c r="D127" s="379" t="s">
        <v>115</v>
      </c>
      <c r="E127" s="379"/>
      <c r="F127" s="380"/>
      <c r="G127" s="380"/>
      <c r="H127" s="381"/>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388" t="s">
        <v>116</v>
      </c>
      <c r="D128" s="389"/>
      <c r="E128" s="390"/>
      <c r="F128" s="390"/>
      <c r="G128" s="390"/>
      <c r="H128" s="94" t="s">
        <v>76</v>
      </c>
      <c r="I128"/>
    </row>
    <row r="129" spans="1:1026" ht="13.5" customHeight="1">
      <c r="B129" s="82" t="s">
        <v>9</v>
      </c>
      <c r="C129" s="391" t="s">
        <v>117</v>
      </c>
      <c r="D129" s="392"/>
      <c r="E129" s="392"/>
      <c r="F129" s="392"/>
      <c r="G129" s="339"/>
      <c r="H129" s="121">
        <f>'Uniform. e Equip. Tratorista-JC'!J27</f>
        <v>171.65916666666666</v>
      </c>
      <c r="I129"/>
    </row>
    <row r="130" spans="1:1026" ht="13.5" customHeight="1">
      <c r="B130" s="82" t="s">
        <v>11</v>
      </c>
      <c r="C130" s="391" t="s">
        <v>118</v>
      </c>
      <c r="D130" s="392"/>
      <c r="E130" s="392"/>
      <c r="F130" s="392"/>
      <c r="G130" s="339"/>
      <c r="H130" s="254"/>
      <c r="I130"/>
    </row>
    <row r="131" spans="1:1026" ht="13.5" customHeight="1">
      <c r="B131" s="82" t="s">
        <v>13</v>
      </c>
      <c r="C131" s="391" t="s">
        <v>119</v>
      </c>
      <c r="D131" s="392"/>
      <c r="E131" s="392"/>
      <c r="F131" s="392"/>
      <c r="G131" s="339"/>
      <c r="H131" s="121">
        <f>'Uniform. e Equip. Tratorista-JC'!J55</f>
        <v>88.135499999999993</v>
      </c>
      <c r="I131"/>
    </row>
    <row r="132" spans="1:1026" ht="13.5" customHeight="1">
      <c r="B132" s="83" t="s">
        <v>14</v>
      </c>
      <c r="C132" s="393" t="s">
        <v>120</v>
      </c>
      <c r="D132" s="394"/>
      <c r="E132" s="394"/>
      <c r="F132" s="392"/>
      <c r="G132" s="339"/>
      <c r="H132" s="122"/>
      <c r="I132"/>
    </row>
    <row r="133" spans="1:1026" s="37" customFormat="1" ht="25.5" customHeight="1" thickBot="1">
      <c r="A133" s="36"/>
      <c r="B133" s="355" t="s">
        <v>121</v>
      </c>
      <c r="C133" s="356"/>
      <c r="D133" s="356"/>
      <c r="E133" s="395"/>
      <c r="F133" s="395"/>
      <c r="G133" s="396"/>
      <c r="H133" s="123">
        <f>SUM(H129:H132)</f>
        <v>259.79466666666667</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377" t="s">
        <v>122</v>
      </c>
      <c r="C135" s="378"/>
      <c r="D135" s="379" t="s">
        <v>127</v>
      </c>
      <c r="E135" s="379"/>
      <c r="F135" s="380"/>
      <c r="G135" s="380"/>
      <c r="H135" s="381"/>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382" t="s">
        <v>116</v>
      </c>
      <c r="D136" s="383"/>
      <c r="E136" s="350"/>
      <c r="F136" s="384" t="s">
        <v>75</v>
      </c>
      <c r="G136" s="385"/>
      <c r="H136" s="96" t="s">
        <v>76</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386" t="s">
        <v>9</v>
      </c>
      <c r="C137" s="359" t="s">
        <v>123</v>
      </c>
      <c r="D137" s="360"/>
      <c r="E137" s="360"/>
      <c r="F137" s="131" t="s">
        <v>155</v>
      </c>
      <c r="G137" s="136">
        <f>H150+H151+H152+H153+H154</f>
        <v>4064.3996845850456</v>
      </c>
      <c r="H137" s="365">
        <f>ROUND(G137*G138,2)</f>
        <v>66.66</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387"/>
      <c r="C138" s="362"/>
      <c r="D138" s="363"/>
      <c r="E138" s="364"/>
      <c r="F138" s="129" t="s">
        <v>75</v>
      </c>
      <c r="G138" s="249">
        <v>1.6400000000000001E-2</v>
      </c>
      <c r="H138" s="366"/>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59" t="s">
        <v>124</v>
      </c>
      <c r="D139" s="360"/>
      <c r="E139" s="361"/>
      <c r="F139" s="131" t="s">
        <v>155</v>
      </c>
      <c r="G139" s="136">
        <f>G137+H137</f>
        <v>4131.0596845850459</v>
      </c>
      <c r="H139" s="365">
        <f>ROUND(G139*G140,2)</f>
        <v>206.55</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62"/>
      <c r="D140" s="363"/>
      <c r="E140" s="364"/>
      <c r="F140" s="129" t="s">
        <v>75</v>
      </c>
      <c r="G140" s="249">
        <v>0.05</v>
      </c>
      <c r="H140" s="366"/>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221" t="s">
        <v>125</v>
      </c>
      <c r="D141" s="222"/>
      <c r="E141" s="217"/>
      <c r="F141" s="367">
        <f>F142+F143+F145</f>
        <v>7.6499999999999999E-2</v>
      </c>
      <c r="G141" s="368"/>
      <c r="H141" s="124">
        <f>SUM(H142:H145)</f>
        <v>359.31470808982488</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69"/>
      <c r="C142" s="371" t="s">
        <v>153</v>
      </c>
      <c r="D142" s="373" t="s">
        <v>67</v>
      </c>
      <c r="E142" s="350"/>
      <c r="F142" s="374">
        <f>IF(F8=1,1.65%,IF(F8=2,0.65%,IF(F8=3,F8,IF(F8=4,F8,"RT Indefinido"))))</f>
        <v>6.5000000000000006E-3</v>
      </c>
      <c r="G142" s="375" t="e">
        <f>IF(#REF!=1,1.65%,IF(#REF!=2,0.65%,IF(#REF!=3,#REF!,IF(#REF!=4,#REF!,"RT Indefinido"))))</f>
        <v>#REF!</v>
      </c>
      <c r="H142" s="130">
        <f>ROUND((((G139+H139))/((1-F141)))*F142,2)</f>
        <v>30.53</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70"/>
      <c r="C143" s="372"/>
      <c r="D143" s="376" t="s">
        <v>154</v>
      </c>
      <c r="E143" s="350"/>
      <c r="F143" s="374">
        <f>IF(F8=1,7.6%,IF(F8=2,3%,IF(F8=3,F8,IF(F8=4,F8,"RT Indefinido"))))</f>
        <v>0.03</v>
      </c>
      <c r="G143" s="375" t="e">
        <f>IF(#REF!=1,7.6%,IF(#REF!=2,3%,IF(#REF!=3,#REF!,IF(#REF!=4,#REF!,"RT Indefinido"))))</f>
        <v>#REF!</v>
      </c>
      <c r="H143" s="130">
        <f>((G139+H139)/(1-F141)*F143)</f>
        <v>140.90773203849636</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348" t="s">
        <v>126</v>
      </c>
      <c r="D144" s="349"/>
      <c r="E144" s="350"/>
      <c r="F144" s="351">
        <v>0</v>
      </c>
      <c r="G144" s="352"/>
      <c r="H144" s="130">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348" t="s">
        <v>152</v>
      </c>
      <c r="D145" s="349"/>
      <c r="E145" s="350"/>
      <c r="F145" s="353">
        <v>0.04</v>
      </c>
      <c r="G145" s="354"/>
      <c r="H145" s="130">
        <f>((G139+H139)/(1-F141))*F145</f>
        <v>187.87697605132848</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355" t="s">
        <v>128</v>
      </c>
      <c r="C146" s="356"/>
      <c r="D146" s="356"/>
      <c r="E146" s="357"/>
      <c r="F146" s="358">
        <f>F141+G140+G138</f>
        <v>0.1429</v>
      </c>
      <c r="G146" s="357"/>
      <c r="H146" s="123">
        <f>H141+H139+H137</f>
        <v>632.52470808982491</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332" t="s">
        <v>130</v>
      </c>
      <c r="C148" s="333"/>
      <c r="D148" s="333"/>
      <c r="E148" s="333"/>
      <c r="F148" s="333"/>
      <c r="G148" s="333"/>
      <c r="H148" s="334"/>
      <c r="I148"/>
    </row>
    <row r="149" spans="1:1026">
      <c r="A149"/>
      <c r="B149" s="335" t="s">
        <v>22</v>
      </c>
      <c r="C149" s="336"/>
      <c r="D149" s="336"/>
      <c r="E149" s="336"/>
      <c r="F149" s="336"/>
      <c r="G149" s="337"/>
      <c r="H149" s="338"/>
      <c r="I149"/>
    </row>
    <row r="150" spans="1:1026" ht="15.75" customHeight="1">
      <c r="A150"/>
      <c r="B150" s="146" t="s">
        <v>9</v>
      </c>
      <c r="C150" s="193" t="s">
        <v>151</v>
      </c>
      <c r="D150" s="194"/>
      <c r="E150" s="194"/>
      <c r="F150" s="194"/>
      <c r="G150" s="195"/>
      <c r="H150" s="147">
        <f>H46</f>
        <v>2138.1382755000004</v>
      </c>
      <c r="I150"/>
    </row>
    <row r="151" spans="1:1026" ht="15.75" customHeight="1">
      <c r="A151"/>
      <c r="B151" s="146" t="s">
        <v>11</v>
      </c>
      <c r="C151" s="193" t="s">
        <v>132</v>
      </c>
      <c r="D151" s="194"/>
      <c r="E151" s="194"/>
      <c r="F151" s="194"/>
      <c r="G151" s="195"/>
      <c r="H151" s="147">
        <f>H91</f>
        <v>1195.3407024183784</v>
      </c>
      <c r="I151"/>
    </row>
    <row r="152" spans="1:1026" ht="15.75" customHeight="1">
      <c r="A152"/>
      <c r="B152" s="146" t="s">
        <v>13</v>
      </c>
      <c r="C152" s="193" t="s">
        <v>133</v>
      </c>
      <c r="D152" s="194"/>
      <c r="E152" s="194"/>
      <c r="F152" s="194"/>
      <c r="G152" s="195"/>
      <c r="H152" s="147">
        <f>H101</f>
        <v>140.05604</v>
      </c>
      <c r="I152"/>
    </row>
    <row r="153" spans="1:1026" ht="15.75" customHeight="1">
      <c r="A153"/>
      <c r="B153" s="146" t="s">
        <v>14</v>
      </c>
      <c r="C153" s="193" t="s">
        <v>134</v>
      </c>
      <c r="D153" s="194"/>
      <c r="E153" s="194"/>
      <c r="F153" s="194"/>
      <c r="G153" s="195"/>
      <c r="H153" s="147">
        <f>H125</f>
        <v>331.07</v>
      </c>
      <c r="I153"/>
    </row>
    <row r="154" spans="1:1026" s="51" customFormat="1" ht="15.75" customHeight="1">
      <c r="A154" s="47"/>
      <c r="B154" s="92" t="s">
        <v>38</v>
      </c>
      <c r="C154" s="193" t="s">
        <v>135</v>
      </c>
      <c r="D154" s="194"/>
      <c r="E154" s="194"/>
      <c r="F154" s="194"/>
      <c r="G154" s="195"/>
      <c r="H154" s="147">
        <f>H133</f>
        <v>259.79466666666667</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8"/>
      <c r="C155" s="345" t="s">
        <v>131</v>
      </c>
      <c r="D155" s="346"/>
      <c r="E155" s="346"/>
      <c r="F155" s="346"/>
      <c r="G155" s="347"/>
      <c r="H155" s="149">
        <f>SUM(H150:H154)</f>
        <v>4064.3996845850456</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40</v>
      </c>
      <c r="C156" s="193" t="s">
        <v>150</v>
      </c>
      <c r="D156" s="194"/>
      <c r="E156" s="194"/>
      <c r="F156" s="194"/>
      <c r="G156" s="195"/>
      <c r="H156" s="147">
        <f>H146</f>
        <v>632.52470808982491</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342" t="s">
        <v>136</v>
      </c>
      <c r="C157" s="343"/>
      <c r="D157" s="343"/>
      <c r="E157" s="343"/>
      <c r="F157" s="343"/>
      <c r="G157" s="344"/>
      <c r="H157" s="150">
        <f>SUM(H155:H156)</f>
        <v>4696.9243926748704</v>
      </c>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224"/>
      <c r="C158" s="99"/>
      <c r="D158" s="99"/>
      <c r="E158" s="99"/>
      <c r="F158" s="100"/>
      <c r="G158" s="100"/>
      <c r="H158" s="101"/>
      <c r="I158" s="34"/>
    </row>
    <row r="159" spans="1:1026" ht="24" customHeight="1">
      <c r="A159"/>
      <c r="B159" s="316" t="s">
        <v>137</v>
      </c>
      <c r="C159" s="317"/>
      <c r="D159" s="317"/>
      <c r="E159" s="317"/>
      <c r="F159" s="317"/>
      <c r="G159" s="317"/>
      <c r="H159" s="318"/>
      <c r="I159"/>
    </row>
    <row r="160" spans="1:1026" ht="18.75" customHeight="1">
      <c r="A160"/>
      <c r="B160" s="319" t="s">
        <v>22</v>
      </c>
      <c r="C160" s="330"/>
      <c r="D160" s="330"/>
      <c r="E160" s="330"/>
      <c r="F160" s="330"/>
      <c r="G160" s="330"/>
      <c r="H160" s="331"/>
      <c r="I160"/>
    </row>
    <row r="161" spans="1:1026" ht="72.75" customHeight="1">
      <c r="A161"/>
      <c r="B161" s="307" t="s">
        <v>140</v>
      </c>
      <c r="C161" s="308"/>
      <c r="D161" s="104" t="s">
        <v>139</v>
      </c>
      <c r="E161" s="104" t="s">
        <v>138</v>
      </c>
      <c r="F161" s="104" t="s">
        <v>144</v>
      </c>
      <c r="G161" s="104" t="s">
        <v>141</v>
      </c>
      <c r="H161" s="132" t="s">
        <v>142</v>
      </c>
      <c r="I161"/>
    </row>
    <row r="162" spans="1:1026" ht="66.599999999999994" customHeight="1">
      <c r="A162"/>
      <c r="B162" s="309" t="str">
        <f>E24</f>
        <v>TRATORISTA AGRÍCOLA 44h - CBO 6410-15  - (JC)</v>
      </c>
      <c r="C162" s="310"/>
      <c r="D162" s="125">
        <f>H157</f>
        <v>4696.9243926748704</v>
      </c>
      <c r="E162" s="106">
        <v>1</v>
      </c>
      <c r="F162" s="126">
        <f>D162*E162</f>
        <v>4696.9243926748704</v>
      </c>
      <c r="G162" s="107">
        <v>1</v>
      </c>
      <c r="H162" s="133">
        <f>F162*G162</f>
        <v>4696.9243926748704</v>
      </c>
      <c r="I162"/>
    </row>
    <row r="163" spans="1:1026" s="34" customFormat="1" ht="30.75" customHeight="1" thickBot="1">
      <c r="B163" s="311" t="s">
        <v>143</v>
      </c>
      <c r="C163" s="312"/>
      <c r="D163" s="313"/>
      <c r="E163" s="313"/>
      <c r="F163" s="313"/>
      <c r="G163" s="313"/>
      <c r="H163" s="134">
        <f>SUM(H162)</f>
        <v>4696.9243926748704</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314"/>
      <c r="C164" s="315"/>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316" t="s">
        <v>158</v>
      </c>
      <c r="C165" s="317"/>
      <c r="D165" s="317"/>
      <c r="E165" s="317"/>
      <c r="F165" s="317"/>
      <c r="G165" s="317"/>
      <c r="H165" s="318"/>
      <c r="I165"/>
    </row>
    <row r="166" spans="1:1026" ht="18.75" customHeight="1">
      <c r="A166"/>
      <c r="B166" s="319" t="s">
        <v>156</v>
      </c>
      <c r="C166" s="320"/>
      <c r="D166" s="320"/>
      <c r="E166" s="320"/>
      <c r="F166" s="320"/>
      <c r="G166" s="320"/>
      <c r="H166" s="225" t="s">
        <v>157</v>
      </c>
      <c r="I166"/>
    </row>
    <row r="167" spans="1:1026" ht="30" customHeight="1">
      <c r="A167"/>
      <c r="B167" s="223" t="s">
        <v>9</v>
      </c>
      <c r="C167" s="302" t="s">
        <v>159</v>
      </c>
      <c r="D167" s="303"/>
      <c r="E167" s="303"/>
      <c r="F167" s="303"/>
      <c r="G167" s="304"/>
      <c r="H167" s="135">
        <f>H163</f>
        <v>4696.9243926748704</v>
      </c>
      <c r="I167"/>
    </row>
    <row r="168" spans="1:1026" ht="30" customHeight="1">
      <c r="A168"/>
      <c r="B168" s="187" t="s">
        <v>11</v>
      </c>
      <c r="C168" s="305" t="s">
        <v>170</v>
      </c>
      <c r="D168" s="306"/>
      <c r="E168" s="306"/>
      <c r="F168" s="306"/>
      <c r="G168" s="306"/>
      <c r="H168" s="188">
        <f>H167*H13</f>
        <v>93938.487853497412</v>
      </c>
      <c r="I168" s="189"/>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2">
    <mergeCell ref="C167:G167"/>
    <mergeCell ref="C168:G168"/>
    <mergeCell ref="B161:C161"/>
    <mergeCell ref="B162:C162"/>
    <mergeCell ref="B163:G163"/>
    <mergeCell ref="B164:C164"/>
    <mergeCell ref="B165:H165"/>
    <mergeCell ref="B166:G166"/>
    <mergeCell ref="B148:H148"/>
    <mergeCell ref="B149:H149"/>
    <mergeCell ref="C155:G155"/>
    <mergeCell ref="B157:G157"/>
    <mergeCell ref="B159:H159"/>
    <mergeCell ref="B160:H160"/>
    <mergeCell ref="C144:E144"/>
    <mergeCell ref="F144:G144"/>
    <mergeCell ref="C145:E145"/>
    <mergeCell ref="F145:G145"/>
    <mergeCell ref="B146:E146"/>
    <mergeCell ref="F146:G146"/>
    <mergeCell ref="F141:G141"/>
    <mergeCell ref="B142:B143"/>
    <mergeCell ref="C142:C143"/>
    <mergeCell ref="D142:E142"/>
    <mergeCell ref="F142:G142"/>
    <mergeCell ref="D143:E143"/>
    <mergeCell ref="F143:G143"/>
    <mergeCell ref="C136:E136"/>
    <mergeCell ref="F136:G136"/>
    <mergeCell ref="B137:B138"/>
    <mergeCell ref="C137:E138"/>
    <mergeCell ref="H137:H138"/>
    <mergeCell ref="C139:E140"/>
    <mergeCell ref="H139:H140"/>
    <mergeCell ref="C129:G129"/>
    <mergeCell ref="C130:G130"/>
    <mergeCell ref="C131:G131"/>
    <mergeCell ref="C132:G132"/>
    <mergeCell ref="B133:G133"/>
    <mergeCell ref="B135:C135"/>
    <mergeCell ref="D135:H135"/>
    <mergeCell ref="C123:G123"/>
    <mergeCell ref="C124:G124"/>
    <mergeCell ref="B125:G125"/>
    <mergeCell ref="B127:C127"/>
    <mergeCell ref="D127:H127"/>
    <mergeCell ref="C128:G128"/>
    <mergeCell ref="C117:G117"/>
    <mergeCell ref="C118:G118"/>
    <mergeCell ref="B119:G119"/>
    <mergeCell ref="B121:C121"/>
    <mergeCell ref="D121:H121"/>
    <mergeCell ref="C122:G122"/>
    <mergeCell ref="C105:G105"/>
    <mergeCell ref="C111:G111"/>
    <mergeCell ref="B114:G114"/>
    <mergeCell ref="B116:C116"/>
    <mergeCell ref="D116:H116"/>
    <mergeCell ref="B101:E101"/>
    <mergeCell ref="F101:G101"/>
    <mergeCell ref="B103:C103"/>
    <mergeCell ref="D103:H103"/>
    <mergeCell ref="B104:C104"/>
    <mergeCell ref="D104:H104"/>
    <mergeCell ref="C106:E106"/>
    <mergeCell ref="F106:G106"/>
    <mergeCell ref="C95:G95"/>
    <mergeCell ref="C96:G96"/>
    <mergeCell ref="C97:G97"/>
    <mergeCell ref="C98:G98"/>
    <mergeCell ref="C99:G99"/>
    <mergeCell ref="C100:G100"/>
    <mergeCell ref="C89:G89"/>
    <mergeCell ref="C90:G90"/>
    <mergeCell ref="B91:G91"/>
    <mergeCell ref="B93:C93"/>
    <mergeCell ref="D93:H93"/>
    <mergeCell ref="C94:G94"/>
    <mergeCell ref="C87:G87"/>
    <mergeCell ref="C88:G88"/>
    <mergeCell ref="C78:G78"/>
    <mergeCell ref="C79:G79"/>
    <mergeCell ref="B80:B82"/>
    <mergeCell ref="C80:C82"/>
    <mergeCell ref="D80:G80"/>
    <mergeCell ref="D81:G81"/>
    <mergeCell ref="D82:G82"/>
    <mergeCell ref="C77:G77"/>
    <mergeCell ref="D72:E72"/>
    <mergeCell ref="F72:G72"/>
    <mergeCell ref="D73:E73"/>
    <mergeCell ref="F73:G73"/>
    <mergeCell ref="B83:G83"/>
    <mergeCell ref="C84:H84"/>
    <mergeCell ref="B86:C86"/>
    <mergeCell ref="D86:H86"/>
    <mergeCell ref="B74:B76"/>
    <mergeCell ref="C74:C76"/>
    <mergeCell ref="D74:E74"/>
    <mergeCell ref="F74:G74"/>
    <mergeCell ref="H74:H76"/>
    <mergeCell ref="D75:E75"/>
    <mergeCell ref="F75:G75"/>
    <mergeCell ref="D76:E76"/>
    <mergeCell ref="F76:G76"/>
    <mergeCell ref="B67:E67"/>
    <mergeCell ref="F67:G67"/>
    <mergeCell ref="B69:C69"/>
    <mergeCell ref="D69:H69"/>
    <mergeCell ref="C70:G70"/>
    <mergeCell ref="B71:B73"/>
    <mergeCell ref="C71:C73"/>
    <mergeCell ref="D71:E71"/>
    <mergeCell ref="F71:G71"/>
    <mergeCell ref="H71:H73"/>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B53:G53"/>
    <mergeCell ref="B55:G55"/>
    <mergeCell ref="B57:C57"/>
    <mergeCell ref="D57:H57"/>
    <mergeCell ref="C51:E51"/>
    <mergeCell ref="F51:G51"/>
    <mergeCell ref="C52:E52"/>
    <mergeCell ref="F52:G52"/>
    <mergeCell ref="B46:G46"/>
    <mergeCell ref="B48:C48"/>
    <mergeCell ref="D48:H48"/>
    <mergeCell ref="B49:C49"/>
    <mergeCell ref="D49:H49"/>
    <mergeCell ref="C50:G50"/>
    <mergeCell ref="C40:G40"/>
    <mergeCell ref="C41:G41"/>
    <mergeCell ref="D43:G43"/>
    <mergeCell ref="D44:G44"/>
    <mergeCell ref="D45:G45"/>
    <mergeCell ref="C42:G42"/>
    <mergeCell ref="F34:G34"/>
    <mergeCell ref="C35:D35"/>
    <mergeCell ref="C36:G36"/>
    <mergeCell ref="C37:G37"/>
    <mergeCell ref="C38:G38"/>
    <mergeCell ref="C39:G39"/>
    <mergeCell ref="B30:C30"/>
    <mergeCell ref="D30:H30"/>
    <mergeCell ref="C31:F31"/>
    <mergeCell ref="C32:G32"/>
    <mergeCell ref="B33:B34"/>
    <mergeCell ref="C33:C34"/>
    <mergeCell ref="D33:E33"/>
    <mergeCell ref="F33:G33"/>
    <mergeCell ref="H33:H34"/>
    <mergeCell ref="D34:E34"/>
    <mergeCell ref="C23:G23"/>
    <mergeCell ref="C25:D25"/>
    <mergeCell ref="C26:G26"/>
    <mergeCell ref="C27:G27"/>
    <mergeCell ref="C28:H28"/>
    <mergeCell ref="C17:H17"/>
    <mergeCell ref="B18:H18"/>
    <mergeCell ref="B19:H19"/>
    <mergeCell ref="B20:H20"/>
    <mergeCell ref="B21:H21"/>
    <mergeCell ref="B22:H22"/>
    <mergeCell ref="C24:D24"/>
    <mergeCell ref="E24:H24"/>
    <mergeCell ref="C15:H15"/>
    <mergeCell ref="C16:H16"/>
    <mergeCell ref="B7:C7"/>
    <mergeCell ref="D7:H7"/>
    <mergeCell ref="B8:D8"/>
    <mergeCell ref="B9:H9"/>
    <mergeCell ref="C10:F10"/>
    <mergeCell ref="C11:D11"/>
    <mergeCell ref="F11:H11"/>
    <mergeCell ref="C12:D12"/>
    <mergeCell ref="E12:H12"/>
    <mergeCell ref="B1:H1"/>
    <mergeCell ref="B2:H2"/>
    <mergeCell ref="C3:D3"/>
    <mergeCell ref="C4:H4"/>
    <mergeCell ref="B5:H5"/>
    <mergeCell ref="B6:C6"/>
    <mergeCell ref="D6:H6"/>
    <mergeCell ref="C13:G13"/>
    <mergeCell ref="C14:H14"/>
  </mergeCells>
  <printOptions horizontalCentered="1"/>
  <pageMargins left="0.11811023622047245" right="0.11811023622047245" top="0.11811023622047245" bottom="0.35433070866141736" header="0.31496062992125984" footer="0.11811023622047245"/>
  <pageSetup paperSize="9" scale="67" orientation="portrait" r:id="rId1"/>
  <headerFooter>
    <oddFooter>&amp;C&amp;"Calibri,Negrito"&amp;14&amp;A » Página -&amp;P  de  &amp;N</oddFooter>
  </headerFooter>
  <rowBreaks count="2" manualBreakCount="2">
    <brk id="67" max="16383" man="1"/>
    <brk id="125" max="16383" man="1"/>
  </rowBreaks>
  <colBreaks count="1" manualBreakCount="1">
    <brk id="8"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B1:L169"/>
  <sheetViews>
    <sheetView zoomScale="70" zoomScaleNormal="70" workbookViewId="0">
      <selection activeCell="J4" sqref="J4"/>
    </sheetView>
  </sheetViews>
  <sheetFormatPr defaultRowHeight="15"/>
  <cols>
    <col min="1" max="1" width="1.5703125" style="255" customWidth="1"/>
    <col min="2" max="2" width="3.85546875" style="255" customWidth="1"/>
    <col min="3" max="3" width="63.7109375" style="255" customWidth="1"/>
    <col min="4" max="4" width="9" style="255" customWidth="1"/>
    <col min="5" max="5" width="8.5703125" style="255" customWidth="1"/>
    <col min="6" max="6" width="16.7109375" style="255" customWidth="1"/>
    <col min="7" max="7" width="10.85546875" style="255" customWidth="1"/>
    <col min="8" max="8" width="13.85546875" style="277" customWidth="1"/>
    <col min="9" max="9" width="26.140625" style="277" customWidth="1"/>
    <col min="10" max="10" width="31.28515625" style="255" customWidth="1"/>
    <col min="11" max="11" width="1.140625" style="255" customWidth="1"/>
    <col min="12" max="256" width="9.140625" style="255"/>
    <col min="257" max="257" width="3" style="255" customWidth="1"/>
    <col min="258" max="258" width="3.85546875" style="255" customWidth="1"/>
    <col min="259" max="259" width="63.7109375" style="255" customWidth="1"/>
    <col min="260" max="260" width="9" style="255" customWidth="1"/>
    <col min="261" max="261" width="8.5703125" style="255" customWidth="1"/>
    <col min="262" max="262" width="16.7109375" style="255" customWidth="1"/>
    <col min="263" max="263" width="10.85546875" style="255" customWidth="1"/>
    <col min="264" max="264" width="13.85546875" style="255" customWidth="1"/>
    <col min="265" max="265" width="26.140625" style="255" customWidth="1"/>
    <col min="266" max="266" width="31.28515625" style="255" customWidth="1"/>
    <col min="267" max="267" width="1.140625" style="255" customWidth="1"/>
    <col min="268" max="512" width="9.140625" style="255"/>
    <col min="513" max="513" width="3" style="255" customWidth="1"/>
    <col min="514" max="514" width="3.85546875" style="255" customWidth="1"/>
    <col min="515" max="515" width="63.7109375" style="255" customWidth="1"/>
    <col min="516" max="516" width="9" style="255" customWidth="1"/>
    <col min="517" max="517" width="8.5703125" style="255" customWidth="1"/>
    <col min="518" max="518" width="16.7109375" style="255" customWidth="1"/>
    <col min="519" max="519" width="10.85546875" style="255" customWidth="1"/>
    <col min="520" max="520" width="13.85546875" style="255" customWidth="1"/>
    <col min="521" max="521" width="26.140625" style="255" customWidth="1"/>
    <col min="522" max="522" width="31.28515625" style="255" customWidth="1"/>
    <col min="523" max="523" width="1.140625" style="255" customWidth="1"/>
    <col min="524" max="768" width="9.140625" style="255"/>
    <col min="769" max="769" width="3" style="255" customWidth="1"/>
    <col min="770" max="770" width="3.85546875" style="255" customWidth="1"/>
    <col min="771" max="771" width="63.7109375" style="255" customWidth="1"/>
    <col min="772" max="772" width="9" style="255" customWidth="1"/>
    <col min="773" max="773" width="8.5703125" style="255" customWidth="1"/>
    <col min="774" max="774" width="16.7109375" style="255" customWidth="1"/>
    <col min="775" max="775" width="10.85546875" style="255" customWidth="1"/>
    <col min="776" max="776" width="13.85546875" style="255" customWidth="1"/>
    <col min="777" max="777" width="26.140625" style="255" customWidth="1"/>
    <col min="778" max="778" width="31.28515625" style="255" customWidth="1"/>
    <col min="779" max="779" width="1.140625" style="255" customWidth="1"/>
    <col min="780" max="1024" width="9.140625" style="255"/>
    <col min="1025" max="1025" width="3" style="255" customWidth="1"/>
    <col min="1026" max="1026" width="3.85546875" style="255" customWidth="1"/>
    <col min="1027" max="1027" width="63.7109375" style="255" customWidth="1"/>
    <col min="1028" max="1028" width="9" style="255" customWidth="1"/>
    <col min="1029" max="1029" width="8.5703125" style="255" customWidth="1"/>
    <col min="1030" max="1030" width="16.7109375" style="255" customWidth="1"/>
    <col min="1031" max="1031" width="10.85546875" style="255" customWidth="1"/>
    <col min="1032" max="1032" width="13.85546875" style="255" customWidth="1"/>
    <col min="1033" max="1033" width="26.140625" style="255" customWidth="1"/>
    <col min="1034" max="1034" width="31.28515625" style="255" customWidth="1"/>
    <col min="1035" max="1035" width="1.140625" style="255" customWidth="1"/>
    <col min="1036" max="1280" width="9.140625" style="255"/>
    <col min="1281" max="1281" width="3" style="255" customWidth="1"/>
    <col min="1282" max="1282" width="3.85546875" style="255" customWidth="1"/>
    <col min="1283" max="1283" width="63.7109375" style="255" customWidth="1"/>
    <col min="1284" max="1284" width="9" style="255" customWidth="1"/>
    <col min="1285" max="1285" width="8.5703125" style="255" customWidth="1"/>
    <col min="1286" max="1286" width="16.7109375" style="255" customWidth="1"/>
    <col min="1287" max="1287" width="10.85546875" style="255" customWidth="1"/>
    <col min="1288" max="1288" width="13.85546875" style="255" customWidth="1"/>
    <col min="1289" max="1289" width="26.140625" style="255" customWidth="1"/>
    <col min="1290" max="1290" width="31.28515625" style="255" customWidth="1"/>
    <col min="1291" max="1291" width="1.140625" style="255" customWidth="1"/>
    <col min="1292" max="1536" width="9.140625" style="255"/>
    <col min="1537" max="1537" width="3" style="255" customWidth="1"/>
    <col min="1538" max="1538" width="3.85546875" style="255" customWidth="1"/>
    <col min="1539" max="1539" width="63.7109375" style="255" customWidth="1"/>
    <col min="1540" max="1540" width="9" style="255" customWidth="1"/>
    <col min="1541" max="1541" width="8.5703125" style="255" customWidth="1"/>
    <col min="1542" max="1542" width="16.7109375" style="255" customWidth="1"/>
    <col min="1543" max="1543" width="10.85546875" style="255" customWidth="1"/>
    <col min="1544" max="1544" width="13.85546875" style="255" customWidth="1"/>
    <col min="1545" max="1545" width="26.140625" style="255" customWidth="1"/>
    <col min="1546" max="1546" width="31.28515625" style="255" customWidth="1"/>
    <col min="1547" max="1547" width="1.140625" style="255" customWidth="1"/>
    <col min="1548" max="1792" width="9.140625" style="255"/>
    <col min="1793" max="1793" width="3" style="255" customWidth="1"/>
    <col min="1794" max="1794" width="3.85546875" style="255" customWidth="1"/>
    <col min="1795" max="1795" width="63.7109375" style="255" customWidth="1"/>
    <col min="1796" max="1796" width="9" style="255" customWidth="1"/>
    <col min="1797" max="1797" width="8.5703125" style="255" customWidth="1"/>
    <col min="1798" max="1798" width="16.7109375" style="255" customWidth="1"/>
    <col min="1799" max="1799" width="10.85546875" style="255" customWidth="1"/>
    <col min="1800" max="1800" width="13.85546875" style="255" customWidth="1"/>
    <col min="1801" max="1801" width="26.140625" style="255" customWidth="1"/>
    <col min="1802" max="1802" width="31.28515625" style="255" customWidth="1"/>
    <col min="1803" max="1803" width="1.140625" style="255" customWidth="1"/>
    <col min="1804" max="2048" width="9.140625" style="255"/>
    <col min="2049" max="2049" width="3" style="255" customWidth="1"/>
    <col min="2050" max="2050" width="3.85546875" style="255" customWidth="1"/>
    <col min="2051" max="2051" width="63.7109375" style="255" customWidth="1"/>
    <col min="2052" max="2052" width="9" style="255" customWidth="1"/>
    <col min="2053" max="2053" width="8.5703125" style="255" customWidth="1"/>
    <col min="2054" max="2054" width="16.7109375" style="255" customWidth="1"/>
    <col min="2055" max="2055" width="10.85546875" style="255" customWidth="1"/>
    <col min="2056" max="2056" width="13.85546875" style="255" customWidth="1"/>
    <col min="2057" max="2057" width="26.140625" style="255" customWidth="1"/>
    <col min="2058" max="2058" width="31.28515625" style="255" customWidth="1"/>
    <col min="2059" max="2059" width="1.140625" style="255" customWidth="1"/>
    <col min="2060" max="2304" width="9.140625" style="255"/>
    <col min="2305" max="2305" width="3" style="255" customWidth="1"/>
    <col min="2306" max="2306" width="3.85546875" style="255" customWidth="1"/>
    <col min="2307" max="2307" width="63.7109375" style="255" customWidth="1"/>
    <col min="2308" max="2308" width="9" style="255" customWidth="1"/>
    <col min="2309" max="2309" width="8.5703125" style="255" customWidth="1"/>
    <col min="2310" max="2310" width="16.7109375" style="255" customWidth="1"/>
    <col min="2311" max="2311" width="10.85546875" style="255" customWidth="1"/>
    <col min="2312" max="2312" width="13.85546875" style="255" customWidth="1"/>
    <col min="2313" max="2313" width="26.140625" style="255" customWidth="1"/>
    <col min="2314" max="2314" width="31.28515625" style="255" customWidth="1"/>
    <col min="2315" max="2315" width="1.140625" style="255" customWidth="1"/>
    <col min="2316" max="2560" width="9.140625" style="255"/>
    <col min="2561" max="2561" width="3" style="255" customWidth="1"/>
    <col min="2562" max="2562" width="3.85546875" style="255" customWidth="1"/>
    <col min="2563" max="2563" width="63.7109375" style="255" customWidth="1"/>
    <col min="2564" max="2564" width="9" style="255" customWidth="1"/>
    <col min="2565" max="2565" width="8.5703125" style="255" customWidth="1"/>
    <col min="2566" max="2566" width="16.7109375" style="255" customWidth="1"/>
    <col min="2567" max="2567" width="10.85546875" style="255" customWidth="1"/>
    <col min="2568" max="2568" width="13.85546875" style="255" customWidth="1"/>
    <col min="2569" max="2569" width="26.140625" style="255" customWidth="1"/>
    <col min="2570" max="2570" width="31.28515625" style="255" customWidth="1"/>
    <col min="2571" max="2571" width="1.140625" style="255" customWidth="1"/>
    <col min="2572" max="2816" width="9.140625" style="255"/>
    <col min="2817" max="2817" width="3" style="255" customWidth="1"/>
    <col min="2818" max="2818" width="3.85546875" style="255" customWidth="1"/>
    <col min="2819" max="2819" width="63.7109375" style="255" customWidth="1"/>
    <col min="2820" max="2820" width="9" style="255" customWidth="1"/>
    <col min="2821" max="2821" width="8.5703125" style="255" customWidth="1"/>
    <col min="2822" max="2822" width="16.7109375" style="255" customWidth="1"/>
    <col min="2823" max="2823" width="10.85546875" style="255" customWidth="1"/>
    <col min="2824" max="2824" width="13.85546875" style="255" customWidth="1"/>
    <col min="2825" max="2825" width="26.140625" style="255" customWidth="1"/>
    <col min="2826" max="2826" width="31.28515625" style="255" customWidth="1"/>
    <col min="2827" max="2827" width="1.140625" style="255" customWidth="1"/>
    <col min="2828" max="3072" width="9.140625" style="255"/>
    <col min="3073" max="3073" width="3" style="255" customWidth="1"/>
    <col min="3074" max="3074" width="3.85546875" style="255" customWidth="1"/>
    <col min="3075" max="3075" width="63.7109375" style="255" customWidth="1"/>
    <col min="3076" max="3076" width="9" style="255" customWidth="1"/>
    <col min="3077" max="3077" width="8.5703125" style="255" customWidth="1"/>
    <col min="3078" max="3078" width="16.7109375" style="255" customWidth="1"/>
    <col min="3079" max="3079" width="10.85546875" style="255" customWidth="1"/>
    <col min="3080" max="3080" width="13.85546875" style="255" customWidth="1"/>
    <col min="3081" max="3081" width="26.140625" style="255" customWidth="1"/>
    <col min="3082" max="3082" width="31.28515625" style="255" customWidth="1"/>
    <col min="3083" max="3083" width="1.140625" style="255" customWidth="1"/>
    <col min="3084" max="3328" width="9.140625" style="255"/>
    <col min="3329" max="3329" width="3" style="255" customWidth="1"/>
    <col min="3330" max="3330" width="3.85546875" style="255" customWidth="1"/>
    <col min="3331" max="3331" width="63.7109375" style="255" customWidth="1"/>
    <col min="3332" max="3332" width="9" style="255" customWidth="1"/>
    <col min="3333" max="3333" width="8.5703125" style="255" customWidth="1"/>
    <col min="3334" max="3334" width="16.7109375" style="255" customWidth="1"/>
    <col min="3335" max="3335" width="10.85546875" style="255" customWidth="1"/>
    <col min="3336" max="3336" width="13.85546875" style="255" customWidth="1"/>
    <col min="3337" max="3337" width="26.140625" style="255" customWidth="1"/>
    <col min="3338" max="3338" width="31.28515625" style="255" customWidth="1"/>
    <col min="3339" max="3339" width="1.140625" style="255" customWidth="1"/>
    <col min="3340" max="3584" width="9.140625" style="255"/>
    <col min="3585" max="3585" width="3" style="255" customWidth="1"/>
    <col min="3586" max="3586" width="3.85546875" style="255" customWidth="1"/>
    <col min="3587" max="3587" width="63.7109375" style="255" customWidth="1"/>
    <col min="3588" max="3588" width="9" style="255" customWidth="1"/>
    <col min="3589" max="3589" width="8.5703125" style="255" customWidth="1"/>
    <col min="3590" max="3590" width="16.7109375" style="255" customWidth="1"/>
    <col min="3591" max="3591" width="10.85546875" style="255" customWidth="1"/>
    <col min="3592" max="3592" width="13.85546875" style="255" customWidth="1"/>
    <col min="3593" max="3593" width="26.140625" style="255" customWidth="1"/>
    <col min="3594" max="3594" width="31.28515625" style="255" customWidth="1"/>
    <col min="3595" max="3595" width="1.140625" style="255" customWidth="1"/>
    <col min="3596" max="3840" width="9.140625" style="255"/>
    <col min="3841" max="3841" width="3" style="255" customWidth="1"/>
    <col min="3842" max="3842" width="3.85546875" style="255" customWidth="1"/>
    <col min="3843" max="3843" width="63.7109375" style="255" customWidth="1"/>
    <col min="3844" max="3844" width="9" style="255" customWidth="1"/>
    <col min="3845" max="3845" width="8.5703125" style="255" customWidth="1"/>
    <col min="3846" max="3846" width="16.7109375" style="255" customWidth="1"/>
    <col min="3847" max="3847" width="10.85546875" style="255" customWidth="1"/>
    <col min="3848" max="3848" width="13.85546875" style="255" customWidth="1"/>
    <col min="3849" max="3849" width="26.140625" style="255" customWidth="1"/>
    <col min="3850" max="3850" width="31.28515625" style="255" customWidth="1"/>
    <col min="3851" max="3851" width="1.140625" style="255" customWidth="1"/>
    <col min="3852" max="4096" width="9.140625" style="255"/>
    <col min="4097" max="4097" width="3" style="255" customWidth="1"/>
    <col min="4098" max="4098" width="3.85546875" style="255" customWidth="1"/>
    <col min="4099" max="4099" width="63.7109375" style="255" customWidth="1"/>
    <col min="4100" max="4100" width="9" style="255" customWidth="1"/>
    <col min="4101" max="4101" width="8.5703125" style="255" customWidth="1"/>
    <col min="4102" max="4102" width="16.7109375" style="255" customWidth="1"/>
    <col min="4103" max="4103" width="10.85546875" style="255" customWidth="1"/>
    <col min="4104" max="4104" width="13.85546875" style="255" customWidth="1"/>
    <col min="4105" max="4105" width="26.140625" style="255" customWidth="1"/>
    <col min="4106" max="4106" width="31.28515625" style="255" customWidth="1"/>
    <col min="4107" max="4107" width="1.140625" style="255" customWidth="1"/>
    <col min="4108" max="4352" width="9.140625" style="255"/>
    <col min="4353" max="4353" width="3" style="255" customWidth="1"/>
    <col min="4354" max="4354" width="3.85546875" style="255" customWidth="1"/>
    <col min="4355" max="4355" width="63.7109375" style="255" customWidth="1"/>
    <col min="4356" max="4356" width="9" style="255" customWidth="1"/>
    <col min="4357" max="4357" width="8.5703125" style="255" customWidth="1"/>
    <col min="4358" max="4358" width="16.7109375" style="255" customWidth="1"/>
    <col min="4359" max="4359" width="10.85546875" style="255" customWidth="1"/>
    <col min="4360" max="4360" width="13.85546875" style="255" customWidth="1"/>
    <col min="4361" max="4361" width="26.140625" style="255" customWidth="1"/>
    <col min="4362" max="4362" width="31.28515625" style="255" customWidth="1"/>
    <col min="4363" max="4363" width="1.140625" style="255" customWidth="1"/>
    <col min="4364" max="4608" width="9.140625" style="255"/>
    <col min="4609" max="4609" width="3" style="255" customWidth="1"/>
    <col min="4610" max="4610" width="3.85546875" style="255" customWidth="1"/>
    <col min="4611" max="4611" width="63.7109375" style="255" customWidth="1"/>
    <col min="4612" max="4612" width="9" style="255" customWidth="1"/>
    <col min="4613" max="4613" width="8.5703125" style="255" customWidth="1"/>
    <col min="4614" max="4614" width="16.7109375" style="255" customWidth="1"/>
    <col min="4615" max="4615" width="10.85546875" style="255" customWidth="1"/>
    <col min="4616" max="4616" width="13.85546875" style="255" customWidth="1"/>
    <col min="4617" max="4617" width="26.140625" style="255" customWidth="1"/>
    <col min="4618" max="4618" width="31.28515625" style="255" customWidth="1"/>
    <col min="4619" max="4619" width="1.140625" style="255" customWidth="1"/>
    <col min="4620" max="4864" width="9.140625" style="255"/>
    <col min="4865" max="4865" width="3" style="255" customWidth="1"/>
    <col min="4866" max="4866" width="3.85546875" style="255" customWidth="1"/>
    <col min="4867" max="4867" width="63.7109375" style="255" customWidth="1"/>
    <col min="4868" max="4868" width="9" style="255" customWidth="1"/>
    <col min="4869" max="4869" width="8.5703125" style="255" customWidth="1"/>
    <col min="4870" max="4870" width="16.7109375" style="255" customWidth="1"/>
    <col min="4871" max="4871" width="10.85546875" style="255" customWidth="1"/>
    <col min="4872" max="4872" width="13.85546875" style="255" customWidth="1"/>
    <col min="4873" max="4873" width="26.140625" style="255" customWidth="1"/>
    <col min="4874" max="4874" width="31.28515625" style="255" customWidth="1"/>
    <col min="4875" max="4875" width="1.140625" style="255" customWidth="1"/>
    <col min="4876" max="5120" width="9.140625" style="255"/>
    <col min="5121" max="5121" width="3" style="255" customWidth="1"/>
    <col min="5122" max="5122" width="3.85546875" style="255" customWidth="1"/>
    <col min="5123" max="5123" width="63.7109375" style="255" customWidth="1"/>
    <col min="5124" max="5124" width="9" style="255" customWidth="1"/>
    <col min="5125" max="5125" width="8.5703125" style="255" customWidth="1"/>
    <col min="5126" max="5126" width="16.7109375" style="255" customWidth="1"/>
    <col min="5127" max="5127" width="10.85546875" style="255" customWidth="1"/>
    <col min="5128" max="5128" width="13.85546875" style="255" customWidth="1"/>
    <col min="5129" max="5129" width="26.140625" style="255" customWidth="1"/>
    <col min="5130" max="5130" width="31.28515625" style="255" customWidth="1"/>
    <col min="5131" max="5131" width="1.140625" style="255" customWidth="1"/>
    <col min="5132" max="5376" width="9.140625" style="255"/>
    <col min="5377" max="5377" width="3" style="255" customWidth="1"/>
    <col min="5378" max="5378" width="3.85546875" style="255" customWidth="1"/>
    <col min="5379" max="5379" width="63.7109375" style="255" customWidth="1"/>
    <col min="5380" max="5380" width="9" style="255" customWidth="1"/>
    <col min="5381" max="5381" width="8.5703125" style="255" customWidth="1"/>
    <col min="5382" max="5382" width="16.7109375" style="255" customWidth="1"/>
    <col min="5383" max="5383" width="10.85546875" style="255" customWidth="1"/>
    <col min="5384" max="5384" width="13.85546875" style="255" customWidth="1"/>
    <col min="5385" max="5385" width="26.140625" style="255" customWidth="1"/>
    <col min="5386" max="5386" width="31.28515625" style="255" customWidth="1"/>
    <col min="5387" max="5387" width="1.140625" style="255" customWidth="1"/>
    <col min="5388" max="5632" width="9.140625" style="255"/>
    <col min="5633" max="5633" width="3" style="255" customWidth="1"/>
    <col min="5634" max="5634" width="3.85546875" style="255" customWidth="1"/>
    <col min="5635" max="5635" width="63.7109375" style="255" customWidth="1"/>
    <col min="5636" max="5636" width="9" style="255" customWidth="1"/>
    <col min="5637" max="5637" width="8.5703125" style="255" customWidth="1"/>
    <col min="5638" max="5638" width="16.7109375" style="255" customWidth="1"/>
    <col min="5639" max="5639" width="10.85546875" style="255" customWidth="1"/>
    <col min="5640" max="5640" width="13.85546875" style="255" customWidth="1"/>
    <col min="5641" max="5641" width="26.140625" style="255" customWidth="1"/>
    <col min="5642" max="5642" width="31.28515625" style="255" customWidth="1"/>
    <col min="5643" max="5643" width="1.140625" style="255" customWidth="1"/>
    <col min="5644" max="5888" width="9.140625" style="255"/>
    <col min="5889" max="5889" width="3" style="255" customWidth="1"/>
    <col min="5890" max="5890" width="3.85546875" style="255" customWidth="1"/>
    <col min="5891" max="5891" width="63.7109375" style="255" customWidth="1"/>
    <col min="5892" max="5892" width="9" style="255" customWidth="1"/>
    <col min="5893" max="5893" width="8.5703125" style="255" customWidth="1"/>
    <col min="5894" max="5894" width="16.7109375" style="255" customWidth="1"/>
    <col min="5895" max="5895" width="10.85546875" style="255" customWidth="1"/>
    <col min="5896" max="5896" width="13.85546875" style="255" customWidth="1"/>
    <col min="5897" max="5897" width="26.140625" style="255" customWidth="1"/>
    <col min="5898" max="5898" width="31.28515625" style="255" customWidth="1"/>
    <col min="5899" max="5899" width="1.140625" style="255" customWidth="1"/>
    <col min="5900" max="6144" width="9.140625" style="255"/>
    <col min="6145" max="6145" width="3" style="255" customWidth="1"/>
    <col min="6146" max="6146" width="3.85546875" style="255" customWidth="1"/>
    <col min="6147" max="6147" width="63.7109375" style="255" customWidth="1"/>
    <col min="6148" max="6148" width="9" style="255" customWidth="1"/>
    <col min="6149" max="6149" width="8.5703125" style="255" customWidth="1"/>
    <col min="6150" max="6150" width="16.7109375" style="255" customWidth="1"/>
    <col min="6151" max="6151" width="10.85546875" style="255" customWidth="1"/>
    <col min="6152" max="6152" width="13.85546875" style="255" customWidth="1"/>
    <col min="6153" max="6153" width="26.140625" style="255" customWidth="1"/>
    <col min="6154" max="6154" width="31.28515625" style="255" customWidth="1"/>
    <col min="6155" max="6155" width="1.140625" style="255" customWidth="1"/>
    <col min="6156" max="6400" width="9.140625" style="255"/>
    <col min="6401" max="6401" width="3" style="255" customWidth="1"/>
    <col min="6402" max="6402" width="3.85546875" style="255" customWidth="1"/>
    <col min="6403" max="6403" width="63.7109375" style="255" customWidth="1"/>
    <col min="6404" max="6404" width="9" style="255" customWidth="1"/>
    <col min="6405" max="6405" width="8.5703125" style="255" customWidth="1"/>
    <col min="6406" max="6406" width="16.7109375" style="255" customWidth="1"/>
    <col min="6407" max="6407" width="10.85546875" style="255" customWidth="1"/>
    <col min="6408" max="6408" width="13.85546875" style="255" customWidth="1"/>
    <col min="6409" max="6409" width="26.140625" style="255" customWidth="1"/>
    <col min="6410" max="6410" width="31.28515625" style="255" customWidth="1"/>
    <col min="6411" max="6411" width="1.140625" style="255" customWidth="1"/>
    <col min="6412" max="6656" width="9.140625" style="255"/>
    <col min="6657" max="6657" width="3" style="255" customWidth="1"/>
    <col min="6658" max="6658" width="3.85546875" style="255" customWidth="1"/>
    <col min="6659" max="6659" width="63.7109375" style="255" customWidth="1"/>
    <col min="6660" max="6660" width="9" style="255" customWidth="1"/>
    <col min="6661" max="6661" width="8.5703125" style="255" customWidth="1"/>
    <col min="6662" max="6662" width="16.7109375" style="255" customWidth="1"/>
    <col min="6663" max="6663" width="10.85546875" style="255" customWidth="1"/>
    <col min="6664" max="6664" width="13.85546875" style="255" customWidth="1"/>
    <col min="6665" max="6665" width="26.140625" style="255" customWidth="1"/>
    <col min="6666" max="6666" width="31.28515625" style="255" customWidth="1"/>
    <col min="6667" max="6667" width="1.140625" style="255" customWidth="1"/>
    <col min="6668" max="6912" width="9.140625" style="255"/>
    <col min="6913" max="6913" width="3" style="255" customWidth="1"/>
    <col min="6914" max="6914" width="3.85546875" style="255" customWidth="1"/>
    <col min="6915" max="6915" width="63.7109375" style="255" customWidth="1"/>
    <col min="6916" max="6916" width="9" style="255" customWidth="1"/>
    <col min="6917" max="6917" width="8.5703125" style="255" customWidth="1"/>
    <col min="6918" max="6918" width="16.7109375" style="255" customWidth="1"/>
    <col min="6919" max="6919" width="10.85546875" style="255" customWidth="1"/>
    <col min="6920" max="6920" width="13.85546875" style="255" customWidth="1"/>
    <col min="6921" max="6921" width="26.140625" style="255" customWidth="1"/>
    <col min="6922" max="6922" width="31.28515625" style="255" customWidth="1"/>
    <col min="6923" max="6923" width="1.140625" style="255" customWidth="1"/>
    <col min="6924" max="7168" width="9.140625" style="255"/>
    <col min="7169" max="7169" width="3" style="255" customWidth="1"/>
    <col min="7170" max="7170" width="3.85546875" style="255" customWidth="1"/>
    <col min="7171" max="7171" width="63.7109375" style="255" customWidth="1"/>
    <col min="7172" max="7172" width="9" style="255" customWidth="1"/>
    <col min="7173" max="7173" width="8.5703125" style="255" customWidth="1"/>
    <col min="7174" max="7174" width="16.7109375" style="255" customWidth="1"/>
    <col min="7175" max="7175" width="10.85546875" style="255" customWidth="1"/>
    <col min="7176" max="7176" width="13.85546875" style="255" customWidth="1"/>
    <col min="7177" max="7177" width="26.140625" style="255" customWidth="1"/>
    <col min="7178" max="7178" width="31.28515625" style="255" customWidth="1"/>
    <col min="7179" max="7179" width="1.140625" style="255" customWidth="1"/>
    <col min="7180" max="7424" width="9.140625" style="255"/>
    <col min="7425" max="7425" width="3" style="255" customWidth="1"/>
    <col min="7426" max="7426" width="3.85546875" style="255" customWidth="1"/>
    <col min="7427" max="7427" width="63.7109375" style="255" customWidth="1"/>
    <col min="7428" max="7428" width="9" style="255" customWidth="1"/>
    <col min="7429" max="7429" width="8.5703125" style="255" customWidth="1"/>
    <col min="7430" max="7430" width="16.7109375" style="255" customWidth="1"/>
    <col min="7431" max="7431" width="10.85546875" style="255" customWidth="1"/>
    <col min="7432" max="7432" width="13.85546875" style="255" customWidth="1"/>
    <col min="7433" max="7433" width="26.140625" style="255" customWidth="1"/>
    <col min="7434" max="7434" width="31.28515625" style="255" customWidth="1"/>
    <col min="7435" max="7435" width="1.140625" style="255" customWidth="1"/>
    <col min="7436" max="7680" width="9.140625" style="255"/>
    <col min="7681" max="7681" width="3" style="255" customWidth="1"/>
    <col min="7682" max="7682" width="3.85546875" style="255" customWidth="1"/>
    <col min="7683" max="7683" width="63.7109375" style="255" customWidth="1"/>
    <col min="7684" max="7684" width="9" style="255" customWidth="1"/>
    <col min="7685" max="7685" width="8.5703125" style="255" customWidth="1"/>
    <col min="7686" max="7686" width="16.7109375" style="255" customWidth="1"/>
    <col min="7687" max="7687" width="10.85546875" style="255" customWidth="1"/>
    <col min="7688" max="7688" width="13.85546875" style="255" customWidth="1"/>
    <col min="7689" max="7689" width="26.140625" style="255" customWidth="1"/>
    <col min="7690" max="7690" width="31.28515625" style="255" customWidth="1"/>
    <col min="7691" max="7691" width="1.140625" style="255" customWidth="1"/>
    <col min="7692" max="7936" width="9.140625" style="255"/>
    <col min="7937" max="7937" width="3" style="255" customWidth="1"/>
    <col min="7938" max="7938" width="3.85546875" style="255" customWidth="1"/>
    <col min="7939" max="7939" width="63.7109375" style="255" customWidth="1"/>
    <col min="7940" max="7940" width="9" style="255" customWidth="1"/>
    <col min="7941" max="7941" width="8.5703125" style="255" customWidth="1"/>
    <col min="7942" max="7942" width="16.7109375" style="255" customWidth="1"/>
    <col min="7943" max="7943" width="10.85546875" style="255" customWidth="1"/>
    <col min="7944" max="7944" width="13.85546875" style="255" customWidth="1"/>
    <col min="7945" max="7945" width="26.140625" style="255" customWidth="1"/>
    <col min="7946" max="7946" width="31.28515625" style="255" customWidth="1"/>
    <col min="7947" max="7947" width="1.140625" style="255" customWidth="1"/>
    <col min="7948" max="8192" width="9.140625" style="255"/>
    <col min="8193" max="8193" width="3" style="255" customWidth="1"/>
    <col min="8194" max="8194" width="3.85546875" style="255" customWidth="1"/>
    <col min="8195" max="8195" width="63.7109375" style="255" customWidth="1"/>
    <col min="8196" max="8196" width="9" style="255" customWidth="1"/>
    <col min="8197" max="8197" width="8.5703125" style="255" customWidth="1"/>
    <col min="8198" max="8198" width="16.7109375" style="255" customWidth="1"/>
    <col min="8199" max="8199" width="10.85546875" style="255" customWidth="1"/>
    <col min="8200" max="8200" width="13.85546875" style="255" customWidth="1"/>
    <col min="8201" max="8201" width="26.140625" style="255" customWidth="1"/>
    <col min="8202" max="8202" width="31.28515625" style="255" customWidth="1"/>
    <col min="8203" max="8203" width="1.140625" style="255" customWidth="1"/>
    <col min="8204" max="8448" width="9.140625" style="255"/>
    <col min="8449" max="8449" width="3" style="255" customWidth="1"/>
    <col min="8450" max="8450" width="3.85546875" style="255" customWidth="1"/>
    <col min="8451" max="8451" width="63.7109375" style="255" customWidth="1"/>
    <col min="8452" max="8452" width="9" style="255" customWidth="1"/>
    <col min="8453" max="8453" width="8.5703125" style="255" customWidth="1"/>
    <col min="8454" max="8454" width="16.7109375" style="255" customWidth="1"/>
    <col min="8455" max="8455" width="10.85546875" style="255" customWidth="1"/>
    <col min="8456" max="8456" width="13.85546875" style="255" customWidth="1"/>
    <col min="8457" max="8457" width="26.140625" style="255" customWidth="1"/>
    <col min="8458" max="8458" width="31.28515625" style="255" customWidth="1"/>
    <col min="8459" max="8459" width="1.140625" style="255" customWidth="1"/>
    <col min="8460" max="8704" width="9.140625" style="255"/>
    <col min="8705" max="8705" width="3" style="255" customWidth="1"/>
    <col min="8706" max="8706" width="3.85546875" style="255" customWidth="1"/>
    <col min="8707" max="8707" width="63.7109375" style="255" customWidth="1"/>
    <col min="8708" max="8708" width="9" style="255" customWidth="1"/>
    <col min="8709" max="8709" width="8.5703125" style="255" customWidth="1"/>
    <col min="8710" max="8710" width="16.7109375" style="255" customWidth="1"/>
    <col min="8711" max="8711" width="10.85546875" style="255" customWidth="1"/>
    <col min="8712" max="8712" width="13.85546875" style="255" customWidth="1"/>
    <col min="8713" max="8713" width="26.140625" style="255" customWidth="1"/>
    <col min="8714" max="8714" width="31.28515625" style="255" customWidth="1"/>
    <col min="8715" max="8715" width="1.140625" style="255" customWidth="1"/>
    <col min="8716" max="8960" width="9.140625" style="255"/>
    <col min="8961" max="8961" width="3" style="255" customWidth="1"/>
    <col min="8962" max="8962" width="3.85546875" style="255" customWidth="1"/>
    <col min="8963" max="8963" width="63.7109375" style="255" customWidth="1"/>
    <col min="8964" max="8964" width="9" style="255" customWidth="1"/>
    <col min="8965" max="8965" width="8.5703125" style="255" customWidth="1"/>
    <col min="8966" max="8966" width="16.7109375" style="255" customWidth="1"/>
    <col min="8967" max="8967" width="10.85546875" style="255" customWidth="1"/>
    <col min="8968" max="8968" width="13.85546875" style="255" customWidth="1"/>
    <col min="8969" max="8969" width="26.140625" style="255" customWidth="1"/>
    <col min="8970" max="8970" width="31.28515625" style="255" customWidth="1"/>
    <col min="8971" max="8971" width="1.140625" style="255" customWidth="1"/>
    <col min="8972" max="9216" width="9.140625" style="255"/>
    <col min="9217" max="9217" width="3" style="255" customWidth="1"/>
    <col min="9218" max="9218" width="3.85546875" style="255" customWidth="1"/>
    <col min="9219" max="9219" width="63.7109375" style="255" customWidth="1"/>
    <col min="9220" max="9220" width="9" style="255" customWidth="1"/>
    <col min="9221" max="9221" width="8.5703125" style="255" customWidth="1"/>
    <col min="9222" max="9222" width="16.7109375" style="255" customWidth="1"/>
    <col min="9223" max="9223" width="10.85546875" style="255" customWidth="1"/>
    <col min="9224" max="9224" width="13.85546875" style="255" customWidth="1"/>
    <col min="9225" max="9225" width="26.140625" style="255" customWidth="1"/>
    <col min="9226" max="9226" width="31.28515625" style="255" customWidth="1"/>
    <col min="9227" max="9227" width="1.140625" style="255" customWidth="1"/>
    <col min="9228" max="9472" width="9.140625" style="255"/>
    <col min="9473" max="9473" width="3" style="255" customWidth="1"/>
    <col min="9474" max="9474" width="3.85546875" style="255" customWidth="1"/>
    <col min="9475" max="9475" width="63.7109375" style="255" customWidth="1"/>
    <col min="9476" max="9476" width="9" style="255" customWidth="1"/>
    <col min="9477" max="9477" width="8.5703125" style="255" customWidth="1"/>
    <col min="9478" max="9478" width="16.7109375" style="255" customWidth="1"/>
    <col min="9479" max="9479" width="10.85546875" style="255" customWidth="1"/>
    <col min="9480" max="9480" width="13.85546875" style="255" customWidth="1"/>
    <col min="9481" max="9481" width="26.140625" style="255" customWidth="1"/>
    <col min="9482" max="9482" width="31.28515625" style="255" customWidth="1"/>
    <col min="9483" max="9483" width="1.140625" style="255" customWidth="1"/>
    <col min="9484" max="9728" width="9.140625" style="255"/>
    <col min="9729" max="9729" width="3" style="255" customWidth="1"/>
    <col min="9730" max="9730" width="3.85546875" style="255" customWidth="1"/>
    <col min="9731" max="9731" width="63.7109375" style="255" customWidth="1"/>
    <col min="9732" max="9732" width="9" style="255" customWidth="1"/>
    <col min="9733" max="9733" width="8.5703125" style="255" customWidth="1"/>
    <col min="9734" max="9734" width="16.7109375" style="255" customWidth="1"/>
    <col min="9735" max="9735" width="10.85546875" style="255" customWidth="1"/>
    <col min="9736" max="9736" width="13.85546875" style="255" customWidth="1"/>
    <col min="9737" max="9737" width="26.140625" style="255" customWidth="1"/>
    <col min="9738" max="9738" width="31.28515625" style="255" customWidth="1"/>
    <col min="9739" max="9739" width="1.140625" style="255" customWidth="1"/>
    <col min="9740" max="9984" width="9.140625" style="255"/>
    <col min="9985" max="9985" width="3" style="255" customWidth="1"/>
    <col min="9986" max="9986" width="3.85546875" style="255" customWidth="1"/>
    <col min="9987" max="9987" width="63.7109375" style="255" customWidth="1"/>
    <col min="9988" max="9988" width="9" style="255" customWidth="1"/>
    <col min="9989" max="9989" width="8.5703125" style="255" customWidth="1"/>
    <col min="9990" max="9990" width="16.7109375" style="255" customWidth="1"/>
    <col min="9991" max="9991" width="10.85546875" style="255" customWidth="1"/>
    <col min="9992" max="9992" width="13.85546875" style="255" customWidth="1"/>
    <col min="9993" max="9993" width="26.140625" style="255" customWidth="1"/>
    <col min="9994" max="9994" width="31.28515625" style="255" customWidth="1"/>
    <col min="9995" max="9995" width="1.140625" style="255" customWidth="1"/>
    <col min="9996" max="10240" width="9.140625" style="255"/>
    <col min="10241" max="10241" width="3" style="255" customWidth="1"/>
    <col min="10242" max="10242" width="3.85546875" style="255" customWidth="1"/>
    <col min="10243" max="10243" width="63.7109375" style="255" customWidth="1"/>
    <col min="10244" max="10244" width="9" style="255" customWidth="1"/>
    <col min="10245" max="10245" width="8.5703125" style="255" customWidth="1"/>
    <col min="10246" max="10246" width="16.7109375" style="255" customWidth="1"/>
    <col min="10247" max="10247" width="10.85546875" style="255" customWidth="1"/>
    <col min="10248" max="10248" width="13.85546875" style="255" customWidth="1"/>
    <col min="10249" max="10249" width="26.140625" style="255" customWidth="1"/>
    <col min="10250" max="10250" width="31.28515625" style="255" customWidth="1"/>
    <col min="10251" max="10251" width="1.140625" style="255" customWidth="1"/>
    <col min="10252" max="10496" width="9.140625" style="255"/>
    <col min="10497" max="10497" width="3" style="255" customWidth="1"/>
    <col min="10498" max="10498" width="3.85546875" style="255" customWidth="1"/>
    <col min="10499" max="10499" width="63.7109375" style="255" customWidth="1"/>
    <col min="10500" max="10500" width="9" style="255" customWidth="1"/>
    <col min="10501" max="10501" width="8.5703125" style="255" customWidth="1"/>
    <col min="10502" max="10502" width="16.7109375" style="255" customWidth="1"/>
    <col min="10503" max="10503" width="10.85546875" style="255" customWidth="1"/>
    <col min="10504" max="10504" width="13.85546875" style="255" customWidth="1"/>
    <col min="10505" max="10505" width="26.140625" style="255" customWidth="1"/>
    <col min="10506" max="10506" width="31.28515625" style="255" customWidth="1"/>
    <col min="10507" max="10507" width="1.140625" style="255" customWidth="1"/>
    <col min="10508" max="10752" width="9.140625" style="255"/>
    <col min="10753" max="10753" width="3" style="255" customWidth="1"/>
    <col min="10754" max="10754" width="3.85546875" style="255" customWidth="1"/>
    <col min="10755" max="10755" width="63.7109375" style="255" customWidth="1"/>
    <col min="10756" max="10756" width="9" style="255" customWidth="1"/>
    <col min="10757" max="10757" width="8.5703125" style="255" customWidth="1"/>
    <col min="10758" max="10758" width="16.7109375" style="255" customWidth="1"/>
    <col min="10759" max="10759" width="10.85546875" style="255" customWidth="1"/>
    <col min="10760" max="10760" width="13.85546875" style="255" customWidth="1"/>
    <col min="10761" max="10761" width="26.140625" style="255" customWidth="1"/>
    <col min="10762" max="10762" width="31.28515625" style="255" customWidth="1"/>
    <col min="10763" max="10763" width="1.140625" style="255" customWidth="1"/>
    <col min="10764" max="11008" width="9.140625" style="255"/>
    <col min="11009" max="11009" width="3" style="255" customWidth="1"/>
    <col min="11010" max="11010" width="3.85546875" style="255" customWidth="1"/>
    <col min="11011" max="11011" width="63.7109375" style="255" customWidth="1"/>
    <col min="11012" max="11012" width="9" style="255" customWidth="1"/>
    <col min="11013" max="11013" width="8.5703125" style="255" customWidth="1"/>
    <col min="11014" max="11014" width="16.7109375" style="255" customWidth="1"/>
    <col min="11015" max="11015" width="10.85546875" style="255" customWidth="1"/>
    <col min="11016" max="11016" width="13.85546875" style="255" customWidth="1"/>
    <col min="11017" max="11017" width="26.140625" style="255" customWidth="1"/>
    <col min="11018" max="11018" width="31.28515625" style="255" customWidth="1"/>
    <col min="11019" max="11019" width="1.140625" style="255" customWidth="1"/>
    <col min="11020" max="11264" width="9.140625" style="255"/>
    <col min="11265" max="11265" width="3" style="255" customWidth="1"/>
    <col min="11266" max="11266" width="3.85546875" style="255" customWidth="1"/>
    <col min="11267" max="11267" width="63.7109375" style="255" customWidth="1"/>
    <col min="11268" max="11268" width="9" style="255" customWidth="1"/>
    <col min="11269" max="11269" width="8.5703125" style="255" customWidth="1"/>
    <col min="11270" max="11270" width="16.7109375" style="255" customWidth="1"/>
    <col min="11271" max="11271" width="10.85546875" style="255" customWidth="1"/>
    <col min="11272" max="11272" width="13.85546875" style="255" customWidth="1"/>
    <col min="11273" max="11273" width="26.140625" style="255" customWidth="1"/>
    <col min="11274" max="11274" width="31.28515625" style="255" customWidth="1"/>
    <col min="11275" max="11275" width="1.140625" style="255" customWidth="1"/>
    <col min="11276" max="11520" width="9.140625" style="255"/>
    <col min="11521" max="11521" width="3" style="255" customWidth="1"/>
    <col min="11522" max="11522" width="3.85546875" style="255" customWidth="1"/>
    <col min="11523" max="11523" width="63.7109375" style="255" customWidth="1"/>
    <col min="11524" max="11524" width="9" style="255" customWidth="1"/>
    <col min="11525" max="11525" width="8.5703125" style="255" customWidth="1"/>
    <col min="11526" max="11526" width="16.7109375" style="255" customWidth="1"/>
    <col min="11527" max="11527" width="10.85546875" style="255" customWidth="1"/>
    <col min="11528" max="11528" width="13.85546875" style="255" customWidth="1"/>
    <col min="11529" max="11529" width="26.140625" style="255" customWidth="1"/>
    <col min="11530" max="11530" width="31.28515625" style="255" customWidth="1"/>
    <col min="11531" max="11531" width="1.140625" style="255" customWidth="1"/>
    <col min="11532" max="11776" width="9.140625" style="255"/>
    <col min="11777" max="11777" width="3" style="255" customWidth="1"/>
    <col min="11778" max="11778" width="3.85546875" style="255" customWidth="1"/>
    <col min="11779" max="11779" width="63.7109375" style="255" customWidth="1"/>
    <col min="11780" max="11780" width="9" style="255" customWidth="1"/>
    <col min="11781" max="11781" width="8.5703125" style="255" customWidth="1"/>
    <col min="11782" max="11782" width="16.7109375" style="255" customWidth="1"/>
    <col min="11783" max="11783" width="10.85546875" style="255" customWidth="1"/>
    <col min="11784" max="11784" width="13.85546875" style="255" customWidth="1"/>
    <col min="11785" max="11785" width="26.140625" style="255" customWidth="1"/>
    <col min="11786" max="11786" width="31.28515625" style="255" customWidth="1"/>
    <col min="11787" max="11787" width="1.140625" style="255" customWidth="1"/>
    <col min="11788" max="12032" width="9.140625" style="255"/>
    <col min="12033" max="12033" width="3" style="255" customWidth="1"/>
    <col min="12034" max="12034" width="3.85546875" style="255" customWidth="1"/>
    <col min="12035" max="12035" width="63.7109375" style="255" customWidth="1"/>
    <col min="12036" max="12036" width="9" style="255" customWidth="1"/>
    <col min="12037" max="12037" width="8.5703125" style="255" customWidth="1"/>
    <col min="12038" max="12038" width="16.7109375" style="255" customWidth="1"/>
    <col min="12039" max="12039" width="10.85546875" style="255" customWidth="1"/>
    <col min="12040" max="12040" width="13.85546875" style="255" customWidth="1"/>
    <col min="12041" max="12041" width="26.140625" style="255" customWidth="1"/>
    <col min="12042" max="12042" width="31.28515625" style="255" customWidth="1"/>
    <col min="12043" max="12043" width="1.140625" style="255" customWidth="1"/>
    <col min="12044" max="12288" width="9.140625" style="255"/>
    <col min="12289" max="12289" width="3" style="255" customWidth="1"/>
    <col min="12290" max="12290" width="3.85546875" style="255" customWidth="1"/>
    <col min="12291" max="12291" width="63.7109375" style="255" customWidth="1"/>
    <col min="12292" max="12292" width="9" style="255" customWidth="1"/>
    <col min="12293" max="12293" width="8.5703125" style="255" customWidth="1"/>
    <col min="12294" max="12294" width="16.7109375" style="255" customWidth="1"/>
    <col min="12295" max="12295" width="10.85546875" style="255" customWidth="1"/>
    <col min="12296" max="12296" width="13.85546875" style="255" customWidth="1"/>
    <col min="12297" max="12297" width="26.140625" style="255" customWidth="1"/>
    <col min="12298" max="12298" width="31.28515625" style="255" customWidth="1"/>
    <col min="12299" max="12299" width="1.140625" style="255" customWidth="1"/>
    <col min="12300" max="12544" width="9.140625" style="255"/>
    <col min="12545" max="12545" width="3" style="255" customWidth="1"/>
    <col min="12546" max="12546" width="3.85546875" style="255" customWidth="1"/>
    <col min="12547" max="12547" width="63.7109375" style="255" customWidth="1"/>
    <col min="12548" max="12548" width="9" style="255" customWidth="1"/>
    <col min="12549" max="12549" width="8.5703125" style="255" customWidth="1"/>
    <col min="12550" max="12550" width="16.7109375" style="255" customWidth="1"/>
    <col min="12551" max="12551" width="10.85546875" style="255" customWidth="1"/>
    <col min="12552" max="12552" width="13.85546875" style="255" customWidth="1"/>
    <col min="12553" max="12553" width="26.140625" style="255" customWidth="1"/>
    <col min="12554" max="12554" width="31.28515625" style="255" customWidth="1"/>
    <col min="12555" max="12555" width="1.140625" style="255" customWidth="1"/>
    <col min="12556" max="12800" width="9.140625" style="255"/>
    <col min="12801" max="12801" width="3" style="255" customWidth="1"/>
    <col min="12802" max="12802" width="3.85546875" style="255" customWidth="1"/>
    <col min="12803" max="12803" width="63.7109375" style="255" customWidth="1"/>
    <col min="12804" max="12804" width="9" style="255" customWidth="1"/>
    <col min="12805" max="12805" width="8.5703125" style="255" customWidth="1"/>
    <col min="12806" max="12806" width="16.7109375" style="255" customWidth="1"/>
    <col min="12807" max="12807" width="10.85546875" style="255" customWidth="1"/>
    <col min="12808" max="12808" width="13.85546875" style="255" customWidth="1"/>
    <col min="12809" max="12809" width="26.140625" style="255" customWidth="1"/>
    <col min="12810" max="12810" width="31.28515625" style="255" customWidth="1"/>
    <col min="12811" max="12811" width="1.140625" style="255" customWidth="1"/>
    <col min="12812" max="13056" width="9.140625" style="255"/>
    <col min="13057" max="13057" width="3" style="255" customWidth="1"/>
    <col min="13058" max="13058" width="3.85546875" style="255" customWidth="1"/>
    <col min="13059" max="13059" width="63.7109375" style="255" customWidth="1"/>
    <col min="13060" max="13060" width="9" style="255" customWidth="1"/>
    <col min="13061" max="13061" width="8.5703125" style="255" customWidth="1"/>
    <col min="13062" max="13062" width="16.7109375" style="255" customWidth="1"/>
    <col min="13063" max="13063" width="10.85546875" style="255" customWidth="1"/>
    <col min="13064" max="13064" width="13.85546875" style="255" customWidth="1"/>
    <col min="13065" max="13065" width="26.140625" style="255" customWidth="1"/>
    <col min="13066" max="13066" width="31.28515625" style="255" customWidth="1"/>
    <col min="13067" max="13067" width="1.140625" style="255" customWidth="1"/>
    <col min="13068" max="13312" width="9.140625" style="255"/>
    <col min="13313" max="13313" width="3" style="255" customWidth="1"/>
    <col min="13314" max="13314" width="3.85546875" style="255" customWidth="1"/>
    <col min="13315" max="13315" width="63.7109375" style="255" customWidth="1"/>
    <col min="13316" max="13316" width="9" style="255" customWidth="1"/>
    <col min="13317" max="13317" width="8.5703125" style="255" customWidth="1"/>
    <col min="13318" max="13318" width="16.7109375" style="255" customWidth="1"/>
    <col min="13319" max="13319" width="10.85546875" style="255" customWidth="1"/>
    <col min="13320" max="13320" width="13.85546875" style="255" customWidth="1"/>
    <col min="13321" max="13321" width="26.140625" style="255" customWidth="1"/>
    <col min="13322" max="13322" width="31.28515625" style="255" customWidth="1"/>
    <col min="13323" max="13323" width="1.140625" style="255" customWidth="1"/>
    <col min="13324" max="13568" width="9.140625" style="255"/>
    <col min="13569" max="13569" width="3" style="255" customWidth="1"/>
    <col min="13570" max="13570" width="3.85546875" style="255" customWidth="1"/>
    <col min="13571" max="13571" width="63.7109375" style="255" customWidth="1"/>
    <col min="13572" max="13572" width="9" style="255" customWidth="1"/>
    <col min="13573" max="13573" width="8.5703125" style="255" customWidth="1"/>
    <col min="13574" max="13574" width="16.7109375" style="255" customWidth="1"/>
    <col min="13575" max="13575" width="10.85546875" style="255" customWidth="1"/>
    <col min="13576" max="13576" width="13.85546875" style="255" customWidth="1"/>
    <col min="13577" max="13577" width="26.140625" style="255" customWidth="1"/>
    <col min="13578" max="13578" width="31.28515625" style="255" customWidth="1"/>
    <col min="13579" max="13579" width="1.140625" style="255" customWidth="1"/>
    <col min="13580" max="13824" width="9.140625" style="255"/>
    <col min="13825" max="13825" width="3" style="255" customWidth="1"/>
    <col min="13826" max="13826" width="3.85546875" style="255" customWidth="1"/>
    <col min="13827" max="13827" width="63.7109375" style="255" customWidth="1"/>
    <col min="13828" max="13828" width="9" style="255" customWidth="1"/>
    <col min="13829" max="13829" width="8.5703125" style="255" customWidth="1"/>
    <col min="13830" max="13830" width="16.7109375" style="255" customWidth="1"/>
    <col min="13831" max="13831" width="10.85546875" style="255" customWidth="1"/>
    <col min="13832" max="13832" width="13.85546875" style="255" customWidth="1"/>
    <col min="13833" max="13833" width="26.140625" style="255" customWidth="1"/>
    <col min="13834" max="13834" width="31.28515625" style="255" customWidth="1"/>
    <col min="13835" max="13835" width="1.140625" style="255" customWidth="1"/>
    <col min="13836" max="14080" width="9.140625" style="255"/>
    <col min="14081" max="14081" width="3" style="255" customWidth="1"/>
    <col min="14082" max="14082" width="3.85546875" style="255" customWidth="1"/>
    <col min="14083" max="14083" width="63.7109375" style="255" customWidth="1"/>
    <col min="14084" max="14084" width="9" style="255" customWidth="1"/>
    <col min="14085" max="14085" width="8.5703125" style="255" customWidth="1"/>
    <col min="14086" max="14086" width="16.7109375" style="255" customWidth="1"/>
    <col min="14087" max="14087" width="10.85546875" style="255" customWidth="1"/>
    <col min="14088" max="14088" width="13.85546875" style="255" customWidth="1"/>
    <col min="14089" max="14089" width="26.140625" style="255" customWidth="1"/>
    <col min="14090" max="14090" width="31.28515625" style="255" customWidth="1"/>
    <col min="14091" max="14091" width="1.140625" style="255" customWidth="1"/>
    <col min="14092" max="14336" width="9.140625" style="255"/>
    <col min="14337" max="14337" width="3" style="255" customWidth="1"/>
    <col min="14338" max="14338" width="3.85546875" style="255" customWidth="1"/>
    <col min="14339" max="14339" width="63.7109375" style="255" customWidth="1"/>
    <col min="14340" max="14340" width="9" style="255" customWidth="1"/>
    <col min="14341" max="14341" width="8.5703125" style="255" customWidth="1"/>
    <col min="14342" max="14342" width="16.7109375" style="255" customWidth="1"/>
    <col min="14343" max="14343" width="10.85546875" style="255" customWidth="1"/>
    <col min="14344" max="14344" width="13.85546875" style="255" customWidth="1"/>
    <col min="14345" max="14345" width="26.140625" style="255" customWidth="1"/>
    <col min="14346" max="14346" width="31.28515625" style="255" customWidth="1"/>
    <col min="14347" max="14347" width="1.140625" style="255" customWidth="1"/>
    <col min="14348" max="14592" width="9.140625" style="255"/>
    <col min="14593" max="14593" width="3" style="255" customWidth="1"/>
    <col min="14594" max="14594" width="3.85546875" style="255" customWidth="1"/>
    <col min="14595" max="14595" width="63.7109375" style="255" customWidth="1"/>
    <col min="14596" max="14596" width="9" style="255" customWidth="1"/>
    <col min="14597" max="14597" width="8.5703125" style="255" customWidth="1"/>
    <col min="14598" max="14598" width="16.7109375" style="255" customWidth="1"/>
    <col min="14599" max="14599" width="10.85546875" style="255" customWidth="1"/>
    <col min="14600" max="14600" width="13.85546875" style="255" customWidth="1"/>
    <col min="14601" max="14601" width="26.140625" style="255" customWidth="1"/>
    <col min="14602" max="14602" width="31.28515625" style="255" customWidth="1"/>
    <col min="14603" max="14603" width="1.140625" style="255" customWidth="1"/>
    <col min="14604" max="14848" width="9.140625" style="255"/>
    <col min="14849" max="14849" width="3" style="255" customWidth="1"/>
    <col min="14850" max="14850" width="3.85546875" style="255" customWidth="1"/>
    <col min="14851" max="14851" width="63.7109375" style="255" customWidth="1"/>
    <col min="14852" max="14852" width="9" style="255" customWidth="1"/>
    <col min="14853" max="14853" width="8.5703125" style="255" customWidth="1"/>
    <col min="14854" max="14854" width="16.7109375" style="255" customWidth="1"/>
    <col min="14855" max="14855" width="10.85546875" style="255" customWidth="1"/>
    <col min="14856" max="14856" width="13.85546875" style="255" customWidth="1"/>
    <col min="14857" max="14857" width="26.140625" style="255" customWidth="1"/>
    <col min="14858" max="14858" width="31.28515625" style="255" customWidth="1"/>
    <col min="14859" max="14859" width="1.140625" style="255" customWidth="1"/>
    <col min="14860" max="15104" width="9.140625" style="255"/>
    <col min="15105" max="15105" width="3" style="255" customWidth="1"/>
    <col min="15106" max="15106" width="3.85546875" style="255" customWidth="1"/>
    <col min="15107" max="15107" width="63.7109375" style="255" customWidth="1"/>
    <col min="15108" max="15108" width="9" style="255" customWidth="1"/>
    <col min="15109" max="15109" width="8.5703125" style="255" customWidth="1"/>
    <col min="15110" max="15110" width="16.7109375" style="255" customWidth="1"/>
    <col min="15111" max="15111" width="10.85546875" style="255" customWidth="1"/>
    <col min="15112" max="15112" width="13.85546875" style="255" customWidth="1"/>
    <col min="15113" max="15113" width="26.140625" style="255" customWidth="1"/>
    <col min="15114" max="15114" width="31.28515625" style="255" customWidth="1"/>
    <col min="15115" max="15115" width="1.140625" style="255" customWidth="1"/>
    <col min="15116" max="15360" width="9.140625" style="255"/>
    <col min="15361" max="15361" width="3" style="255" customWidth="1"/>
    <col min="15362" max="15362" width="3.85546875" style="255" customWidth="1"/>
    <col min="15363" max="15363" width="63.7109375" style="255" customWidth="1"/>
    <col min="15364" max="15364" width="9" style="255" customWidth="1"/>
    <col min="15365" max="15365" width="8.5703125" style="255" customWidth="1"/>
    <col min="15366" max="15366" width="16.7109375" style="255" customWidth="1"/>
    <col min="15367" max="15367" width="10.85546875" style="255" customWidth="1"/>
    <col min="15368" max="15368" width="13.85546875" style="255" customWidth="1"/>
    <col min="15369" max="15369" width="26.140625" style="255" customWidth="1"/>
    <col min="15370" max="15370" width="31.28515625" style="255" customWidth="1"/>
    <col min="15371" max="15371" width="1.140625" style="255" customWidth="1"/>
    <col min="15372" max="15616" width="9.140625" style="255"/>
    <col min="15617" max="15617" width="3" style="255" customWidth="1"/>
    <col min="15618" max="15618" width="3.85546875" style="255" customWidth="1"/>
    <col min="15619" max="15619" width="63.7109375" style="255" customWidth="1"/>
    <col min="15620" max="15620" width="9" style="255" customWidth="1"/>
    <col min="15621" max="15621" width="8.5703125" style="255" customWidth="1"/>
    <col min="15622" max="15622" width="16.7109375" style="255" customWidth="1"/>
    <col min="15623" max="15623" width="10.85546875" style="255" customWidth="1"/>
    <col min="15624" max="15624" width="13.85546875" style="255" customWidth="1"/>
    <col min="15625" max="15625" width="26.140625" style="255" customWidth="1"/>
    <col min="15626" max="15626" width="31.28515625" style="255" customWidth="1"/>
    <col min="15627" max="15627" width="1.140625" style="255" customWidth="1"/>
    <col min="15628" max="15872" width="9.140625" style="255"/>
    <col min="15873" max="15873" width="3" style="255" customWidth="1"/>
    <col min="15874" max="15874" width="3.85546875" style="255" customWidth="1"/>
    <col min="15875" max="15875" width="63.7109375" style="255" customWidth="1"/>
    <col min="15876" max="15876" width="9" style="255" customWidth="1"/>
    <col min="15877" max="15877" width="8.5703125" style="255" customWidth="1"/>
    <col min="15878" max="15878" width="16.7109375" style="255" customWidth="1"/>
    <col min="15879" max="15879" width="10.85546875" style="255" customWidth="1"/>
    <col min="15880" max="15880" width="13.85546875" style="255" customWidth="1"/>
    <col min="15881" max="15881" width="26.140625" style="255" customWidth="1"/>
    <col min="15882" max="15882" width="31.28515625" style="255" customWidth="1"/>
    <col min="15883" max="15883" width="1.140625" style="255" customWidth="1"/>
    <col min="15884" max="16128" width="9.140625" style="255"/>
    <col min="16129" max="16129" width="3" style="255" customWidth="1"/>
    <col min="16130" max="16130" width="3.85546875" style="255" customWidth="1"/>
    <col min="16131" max="16131" width="63.7109375" style="255" customWidth="1"/>
    <col min="16132" max="16132" width="9" style="255" customWidth="1"/>
    <col min="16133" max="16133" width="8.5703125" style="255" customWidth="1"/>
    <col min="16134" max="16134" width="16.7109375" style="255" customWidth="1"/>
    <col min="16135" max="16135" width="10.85546875" style="255" customWidth="1"/>
    <col min="16136" max="16136" width="13.85546875" style="255" customWidth="1"/>
    <col min="16137" max="16137" width="26.140625" style="255" customWidth="1"/>
    <col min="16138" max="16138" width="31.28515625" style="255" customWidth="1"/>
    <col min="16139" max="16139" width="1.140625" style="255" customWidth="1"/>
    <col min="16140" max="16384" width="9.140625" style="255"/>
  </cols>
  <sheetData>
    <row r="1" spans="2:11" ht="15" customHeight="1">
      <c r="C1" s="570" t="s">
        <v>197</v>
      </c>
      <c r="D1" s="570"/>
      <c r="E1" s="570"/>
      <c r="F1" s="570"/>
      <c r="G1" s="570"/>
      <c r="H1" s="570"/>
      <c r="I1" s="570"/>
      <c r="J1" s="570"/>
    </row>
    <row r="2" spans="2:11" ht="12.95" customHeight="1">
      <c r="C2" s="256"/>
      <c r="D2" s="256"/>
      <c r="E2" s="256"/>
      <c r="F2" s="256"/>
      <c r="G2" s="256"/>
      <c r="H2" s="256"/>
      <c r="I2" s="256"/>
      <c r="J2" s="256"/>
    </row>
    <row r="3" spans="2:11" s="257" customFormat="1" ht="21.75" customHeight="1">
      <c r="B3" s="571" t="s">
        <v>198</v>
      </c>
      <c r="C3" s="572"/>
      <c r="D3" s="572"/>
      <c r="E3" s="572"/>
      <c r="F3" s="572"/>
      <c r="G3" s="572"/>
      <c r="H3" s="572"/>
      <c r="I3" s="572"/>
      <c r="J3" s="573"/>
    </row>
    <row r="4" spans="2:11" s="261" customFormat="1" ht="80.25" customHeight="1">
      <c r="B4" s="574" t="s">
        <v>172</v>
      </c>
      <c r="C4" s="575"/>
      <c r="D4" s="258" t="s">
        <v>199</v>
      </c>
      <c r="E4" s="258" t="s">
        <v>230</v>
      </c>
      <c r="F4" s="259" t="s">
        <v>261</v>
      </c>
      <c r="G4" s="258" t="s">
        <v>202</v>
      </c>
      <c r="H4" s="260" t="s">
        <v>203</v>
      </c>
      <c r="I4" s="260" t="s">
        <v>264</v>
      </c>
      <c r="J4" s="260" t="s">
        <v>270</v>
      </c>
    </row>
    <row r="5" spans="2:11" s="257" customFormat="1" ht="19.5" customHeight="1">
      <c r="B5" s="233">
        <v>1</v>
      </c>
      <c r="C5" s="234" t="s">
        <v>204</v>
      </c>
      <c r="D5" s="235" t="s">
        <v>205</v>
      </c>
      <c r="E5" s="262">
        <v>48</v>
      </c>
      <c r="F5" s="243">
        <f>E5/'Proposta_Agropec.-JC'!$C$12*'Proposta_Agropec.-JC'!$C$11</f>
        <v>8</v>
      </c>
      <c r="G5" s="237">
        <v>39.96</v>
      </c>
      <c r="H5" s="238">
        <f>G5*F5</f>
        <v>319.68</v>
      </c>
      <c r="I5" s="238">
        <f>H5/12</f>
        <v>26.64</v>
      </c>
      <c r="J5" s="239">
        <f>I5/'Proposta_Agropec.-JC'!$C$11</f>
        <v>26.64</v>
      </c>
    </row>
    <row r="6" spans="2:11" s="257" customFormat="1" ht="19.5" customHeight="1">
      <c r="B6" s="233">
        <f>B5+1</f>
        <v>2</v>
      </c>
      <c r="C6" s="240" t="s">
        <v>206</v>
      </c>
      <c r="D6" s="241" t="s">
        <v>205</v>
      </c>
      <c r="E6" s="233">
        <v>12</v>
      </c>
      <c r="F6" s="243">
        <f>E6/'Proposta_Agropec.-JC'!$C$12*'Proposta_Agropec.-JC'!$C$11</f>
        <v>2</v>
      </c>
      <c r="G6" s="242">
        <v>30.04</v>
      </c>
      <c r="H6" s="238">
        <f t="shared" ref="H6:H26" si="0">G6*F6</f>
        <v>60.08</v>
      </c>
      <c r="I6" s="238">
        <f t="shared" ref="I6:I26" si="1">H6/12</f>
        <v>5.0066666666666668</v>
      </c>
      <c r="J6" s="239">
        <f>I6/'Proposta_Agropec.-JC'!$C$11</f>
        <v>5.0066666666666668</v>
      </c>
    </row>
    <row r="7" spans="2:11" s="257" customFormat="1" ht="19.5" customHeight="1">
      <c r="B7" s="233">
        <f t="shared" ref="B7:B26" si="2">B6+1</f>
        <v>3</v>
      </c>
      <c r="C7" s="240" t="s">
        <v>207</v>
      </c>
      <c r="D7" s="241" t="s">
        <v>205</v>
      </c>
      <c r="E7" s="233">
        <v>0</v>
      </c>
      <c r="F7" s="243">
        <f>E7/'Proposta_Agropec.-JC'!$C$12*'Proposta_Agropec.-JC'!$C$11</f>
        <v>0</v>
      </c>
      <c r="G7" s="242">
        <v>30.04</v>
      </c>
      <c r="H7" s="238">
        <f t="shared" si="0"/>
        <v>0</v>
      </c>
      <c r="I7" s="238">
        <f t="shared" si="1"/>
        <v>0</v>
      </c>
      <c r="J7" s="239">
        <f>I7/'Proposta_Agropec.-JC'!$C$11</f>
        <v>0</v>
      </c>
    </row>
    <row r="8" spans="2:11" s="257" customFormat="1" ht="19.5" customHeight="1">
      <c r="B8" s="233">
        <f t="shared" si="2"/>
        <v>4</v>
      </c>
      <c r="C8" s="240" t="s">
        <v>208</v>
      </c>
      <c r="D8" s="241" t="s">
        <v>209</v>
      </c>
      <c r="E8" s="233">
        <v>12</v>
      </c>
      <c r="F8" s="243">
        <f>E8/'Proposta_Agropec.-JC'!$C$12*'Proposta_Agropec.-JC'!$C$11</f>
        <v>2</v>
      </c>
      <c r="G8" s="242">
        <v>12.52</v>
      </c>
      <c r="H8" s="238">
        <f t="shared" si="0"/>
        <v>25.04</v>
      </c>
      <c r="I8" s="238">
        <f t="shared" si="1"/>
        <v>2.0866666666666664</v>
      </c>
      <c r="J8" s="239">
        <f>I8/'Proposta_Agropec.-JC'!$C$11</f>
        <v>2.0866666666666664</v>
      </c>
      <c r="K8" s="263"/>
    </row>
    <row r="9" spans="2:11" s="257" customFormat="1" ht="19.5" customHeight="1">
      <c r="B9" s="233">
        <f t="shared" si="2"/>
        <v>5</v>
      </c>
      <c r="C9" s="240" t="s">
        <v>210</v>
      </c>
      <c r="D9" s="241" t="s">
        <v>209</v>
      </c>
      <c r="E9" s="233">
        <v>24</v>
      </c>
      <c r="F9" s="243">
        <f>E9/'Proposta_Agropec.-JC'!$C$12*'Proposta_Agropec.-JC'!$C$11</f>
        <v>4</v>
      </c>
      <c r="G9" s="242">
        <v>14.33</v>
      </c>
      <c r="H9" s="238">
        <f t="shared" si="0"/>
        <v>57.32</v>
      </c>
      <c r="I9" s="238">
        <f t="shared" si="1"/>
        <v>4.7766666666666664</v>
      </c>
      <c r="J9" s="239">
        <f>I9/'Proposta_Agropec.-JC'!$C$11</f>
        <v>4.7766666666666664</v>
      </c>
      <c r="K9" s="263"/>
    </row>
    <row r="10" spans="2:11" s="257" customFormat="1" ht="19.5" customHeight="1">
      <c r="B10" s="233">
        <f t="shared" si="2"/>
        <v>6</v>
      </c>
      <c r="C10" s="240" t="s">
        <v>211</v>
      </c>
      <c r="D10" s="241" t="s">
        <v>209</v>
      </c>
      <c r="E10" s="233">
        <v>12</v>
      </c>
      <c r="F10" s="243">
        <f>E10/'Proposta_Agropec.-JC'!$C$12*'Proposta_Agropec.-JC'!$C$11</f>
        <v>2</v>
      </c>
      <c r="G10" s="242">
        <v>170.75</v>
      </c>
      <c r="H10" s="238">
        <f t="shared" si="0"/>
        <v>341.5</v>
      </c>
      <c r="I10" s="238">
        <f t="shared" si="1"/>
        <v>28.458333333333332</v>
      </c>
      <c r="J10" s="239">
        <f>I10/'Proposta_Agropec.-JC'!$C$11</f>
        <v>28.458333333333332</v>
      </c>
      <c r="K10" s="263"/>
    </row>
    <row r="11" spans="2:11" s="257" customFormat="1" ht="19.5" customHeight="1">
      <c r="B11" s="233">
        <f t="shared" si="2"/>
        <v>7</v>
      </c>
      <c r="C11" s="240" t="s">
        <v>212</v>
      </c>
      <c r="D11" s="241" t="s">
        <v>205</v>
      </c>
      <c r="E11" s="233">
        <v>24</v>
      </c>
      <c r="F11" s="243">
        <f>E11/'Proposta_Agropec.-JC'!$C$12*'Proposta_Agropec.-JC'!$C$11</f>
        <v>4</v>
      </c>
      <c r="G11" s="242">
        <v>14.58</v>
      </c>
      <c r="H11" s="238">
        <f t="shared" si="0"/>
        <v>58.32</v>
      </c>
      <c r="I11" s="238">
        <f t="shared" si="1"/>
        <v>4.8600000000000003</v>
      </c>
      <c r="J11" s="239">
        <f>I11/'Proposta_Agropec.-JC'!$C$11</f>
        <v>4.8600000000000003</v>
      </c>
    </row>
    <row r="12" spans="2:11" s="257" customFormat="1" ht="19.5" customHeight="1">
      <c r="B12" s="233">
        <f t="shared" si="2"/>
        <v>8</v>
      </c>
      <c r="C12" s="240" t="s">
        <v>213</v>
      </c>
      <c r="D12" s="241" t="s">
        <v>209</v>
      </c>
      <c r="E12" s="233">
        <v>48</v>
      </c>
      <c r="F12" s="243">
        <f>E12/'Proposta_Agropec.-JC'!$C$12*'Proposta_Agropec.-JC'!$C$11</f>
        <v>8</v>
      </c>
      <c r="G12" s="242">
        <v>19.62</v>
      </c>
      <c r="H12" s="238">
        <f t="shared" si="0"/>
        <v>156.96</v>
      </c>
      <c r="I12" s="238">
        <f t="shared" si="1"/>
        <v>13.08</v>
      </c>
      <c r="J12" s="239">
        <f>I12/'Proposta_Agropec.-JC'!$C$11</f>
        <v>13.08</v>
      </c>
    </row>
    <row r="13" spans="2:11" s="257" customFormat="1" ht="19.5" customHeight="1">
      <c r="B13" s="233">
        <f t="shared" si="2"/>
        <v>9</v>
      </c>
      <c r="C13" s="240" t="s">
        <v>214</v>
      </c>
      <c r="D13" s="241" t="s">
        <v>209</v>
      </c>
      <c r="E13" s="233">
        <v>36</v>
      </c>
      <c r="F13" s="243">
        <f>E13/'Proposta_Agropec.-JC'!$C$12*'Proposta_Agropec.-JC'!$C$11</f>
        <v>6</v>
      </c>
      <c r="G13" s="242">
        <v>17.489999999999998</v>
      </c>
      <c r="H13" s="238">
        <f t="shared" si="0"/>
        <v>104.94</v>
      </c>
      <c r="I13" s="238">
        <f t="shared" si="1"/>
        <v>8.7449999999999992</v>
      </c>
      <c r="J13" s="239">
        <f>I13/'Proposta_Agropec.-JC'!$C$11</f>
        <v>8.7449999999999992</v>
      </c>
    </row>
    <row r="14" spans="2:11" s="257" customFormat="1" ht="19.5" customHeight="1">
      <c r="B14" s="233">
        <f t="shared" si="2"/>
        <v>10</v>
      </c>
      <c r="C14" s="240" t="s">
        <v>215</v>
      </c>
      <c r="D14" s="241" t="s">
        <v>209</v>
      </c>
      <c r="E14" s="233">
        <v>36</v>
      </c>
      <c r="F14" s="243">
        <f>E14/'Proposta_Agropec.-JC'!$C$12*'Proposta_Agropec.-JC'!$C$11</f>
        <v>6</v>
      </c>
      <c r="G14" s="242">
        <v>21.65</v>
      </c>
      <c r="H14" s="238">
        <f t="shared" si="0"/>
        <v>129.89999999999998</v>
      </c>
      <c r="I14" s="238">
        <f t="shared" si="1"/>
        <v>10.824999999999998</v>
      </c>
      <c r="J14" s="239">
        <f>I14/'Proposta_Agropec.-JC'!$C$11</f>
        <v>10.824999999999998</v>
      </c>
    </row>
    <row r="15" spans="2:11" s="257" customFormat="1" ht="19.5" customHeight="1">
      <c r="B15" s="233">
        <f t="shared" si="2"/>
        <v>11</v>
      </c>
      <c r="C15" s="240" t="s">
        <v>216</v>
      </c>
      <c r="D15" s="241" t="s">
        <v>209</v>
      </c>
      <c r="E15" s="233">
        <v>0</v>
      </c>
      <c r="F15" s="243">
        <f>E15/'Proposta_Agropec.-JC'!$C$12*'Proposta_Agropec.-JC'!$C$11</f>
        <v>0</v>
      </c>
      <c r="G15" s="242">
        <v>10.76</v>
      </c>
      <c r="H15" s="238">
        <f t="shared" si="0"/>
        <v>0</v>
      </c>
      <c r="I15" s="238">
        <f t="shared" si="1"/>
        <v>0</v>
      </c>
      <c r="J15" s="239">
        <f>I15/'Proposta_Agropec.-JC'!$C$11</f>
        <v>0</v>
      </c>
    </row>
    <row r="16" spans="2:11" s="257" customFormat="1" ht="19.5" customHeight="1">
      <c r="B16" s="233">
        <f t="shared" si="2"/>
        <v>12</v>
      </c>
      <c r="C16" s="240" t="s">
        <v>217</v>
      </c>
      <c r="D16" s="241" t="s">
        <v>209</v>
      </c>
      <c r="E16" s="233">
        <v>0</v>
      </c>
      <c r="F16" s="243">
        <f>E16/'Proposta_Agropec.-JC'!$C$12*'Proposta_Agropec.-JC'!$C$11</f>
        <v>0</v>
      </c>
      <c r="G16" s="242">
        <v>6.53</v>
      </c>
      <c r="H16" s="238">
        <f t="shared" si="0"/>
        <v>0</v>
      </c>
      <c r="I16" s="238">
        <f t="shared" si="1"/>
        <v>0</v>
      </c>
      <c r="J16" s="239">
        <f>I16/'Proposta_Agropec.-JC'!$C$11</f>
        <v>0</v>
      </c>
    </row>
    <row r="17" spans="2:12" s="266" customFormat="1" ht="19.5" customHeight="1">
      <c r="B17" s="233">
        <f t="shared" si="2"/>
        <v>13</v>
      </c>
      <c r="C17" s="240" t="s">
        <v>218</v>
      </c>
      <c r="D17" s="241" t="s">
        <v>209</v>
      </c>
      <c r="E17" s="264">
        <v>12</v>
      </c>
      <c r="F17" s="243">
        <f>E17/'Proposta_Agropec.-JC'!$C$12*'Proposta_Agropec.-JC'!$C$11</f>
        <v>2</v>
      </c>
      <c r="G17" s="242">
        <v>14.48</v>
      </c>
      <c r="H17" s="238">
        <f t="shared" si="0"/>
        <v>28.96</v>
      </c>
      <c r="I17" s="238">
        <f t="shared" si="1"/>
        <v>2.4133333333333336</v>
      </c>
      <c r="J17" s="239">
        <f>I17/'Proposta_Agropec.-JC'!$C$11</f>
        <v>2.4133333333333336</v>
      </c>
      <c r="K17" s="265"/>
      <c r="L17" s="265"/>
    </row>
    <row r="18" spans="2:12" s="266" customFormat="1" ht="19.5" customHeight="1">
      <c r="B18" s="233">
        <f t="shared" si="2"/>
        <v>14</v>
      </c>
      <c r="C18" s="240" t="s">
        <v>219</v>
      </c>
      <c r="D18" s="241" t="s">
        <v>209</v>
      </c>
      <c r="E18" s="264">
        <v>18</v>
      </c>
      <c r="F18" s="243">
        <f>E18/'Proposta_Agropec.-JC'!$C$12*'Proposta_Agropec.-JC'!$C$11</f>
        <v>3</v>
      </c>
      <c r="G18" s="242">
        <v>42.47</v>
      </c>
      <c r="H18" s="238">
        <f t="shared" si="0"/>
        <v>127.41</v>
      </c>
      <c r="I18" s="238">
        <f t="shared" si="1"/>
        <v>10.6175</v>
      </c>
      <c r="J18" s="239">
        <f>I18/'Proposta_Agropec.-JC'!$C$11</f>
        <v>10.6175</v>
      </c>
      <c r="K18" s="265"/>
      <c r="L18" s="265"/>
    </row>
    <row r="19" spans="2:12" s="266" customFormat="1" ht="19.5" customHeight="1">
      <c r="B19" s="233">
        <f t="shared" si="2"/>
        <v>15</v>
      </c>
      <c r="C19" s="240" t="s">
        <v>220</v>
      </c>
      <c r="D19" s="241" t="s">
        <v>209</v>
      </c>
      <c r="E19" s="264">
        <v>12</v>
      </c>
      <c r="F19" s="243">
        <f>E19/'Proposta_Agropec.-JC'!$C$12*'Proposta_Agropec.-JC'!$C$11</f>
        <v>2</v>
      </c>
      <c r="G19" s="242">
        <v>11.58</v>
      </c>
      <c r="H19" s="238">
        <f t="shared" si="0"/>
        <v>23.16</v>
      </c>
      <c r="I19" s="238">
        <f t="shared" si="1"/>
        <v>1.93</v>
      </c>
      <c r="J19" s="239">
        <f>I19/'Proposta_Agropec.-JC'!$C$11</f>
        <v>1.93</v>
      </c>
      <c r="K19" s="265"/>
      <c r="L19" s="265"/>
    </row>
    <row r="20" spans="2:12" s="266" customFormat="1" ht="19.5" customHeight="1">
      <c r="B20" s="233">
        <f t="shared" si="2"/>
        <v>16</v>
      </c>
      <c r="C20" s="240" t="s">
        <v>221</v>
      </c>
      <c r="D20" s="241" t="s">
        <v>209</v>
      </c>
      <c r="E20" s="264">
        <v>12</v>
      </c>
      <c r="F20" s="243">
        <f>E20/'Proposta_Agropec.-JC'!$C$12*'Proposta_Agropec.-JC'!$C$11</f>
        <v>2</v>
      </c>
      <c r="G20" s="242">
        <v>2.35</v>
      </c>
      <c r="H20" s="238">
        <f t="shared" si="0"/>
        <v>4.7</v>
      </c>
      <c r="I20" s="238">
        <f t="shared" si="1"/>
        <v>0.39166666666666666</v>
      </c>
      <c r="J20" s="239">
        <f>I20/'Proposta_Agropec.-JC'!$C$11</f>
        <v>0.39166666666666666</v>
      </c>
      <c r="K20" s="265"/>
      <c r="L20" s="265"/>
    </row>
    <row r="21" spans="2:12" s="266" customFormat="1" ht="19.5" customHeight="1">
      <c r="B21" s="233">
        <f t="shared" si="2"/>
        <v>17</v>
      </c>
      <c r="C21" s="240" t="s">
        <v>222</v>
      </c>
      <c r="D21" s="241" t="s">
        <v>223</v>
      </c>
      <c r="E21" s="264">
        <v>36</v>
      </c>
      <c r="F21" s="243">
        <f>E21/'Proposta_Agropec.-JC'!$C$12*'Proposta_Agropec.-JC'!$C$11</f>
        <v>6</v>
      </c>
      <c r="G21" s="242">
        <v>10.9</v>
      </c>
      <c r="H21" s="238">
        <f t="shared" si="0"/>
        <v>65.400000000000006</v>
      </c>
      <c r="I21" s="238">
        <f t="shared" si="1"/>
        <v>5.45</v>
      </c>
      <c r="J21" s="239">
        <f>I21/'Proposta_Agropec.-JC'!$C$11</f>
        <v>5.45</v>
      </c>
      <c r="K21" s="265"/>
      <c r="L21" s="265"/>
    </row>
    <row r="22" spans="2:12" s="266" customFormat="1" ht="50.25" customHeight="1">
      <c r="B22" s="233">
        <f t="shared" si="2"/>
        <v>18</v>
      </c>
      <c r="C22" s="240" t="s">
        <v>224</v>
      </c>
      <c r="D22" s="241" t="s">
        <v>209</v>
      </c>
      <c r="E22" s="264">
        <v>4</v>
      </c>
      <c r="F22" s="243">
        <v>2</v>
      </c>
      <c r="G22" s="242">
        <v>159.66</v>
      </c>
      <c r="H22" s="238">
        <f t="shared" si="0"/>
        <v>319.32</v>
      </c>
      <c r="I22" s="238">
        <f t="shared" si="1"/>
        <v>26.61</v>
      </c>
      <c r="J22" s="239">
        <f>I22/'Proposta_Agropec.-JC'!$C$11</f>
        <v>26.61</v>
      </c>
      <c r="K22" s="265"/>
      <c r="L22" s="265"/>
    </row>
    <row r="23" spans="2:12" s="266" customFormat="1" ht="68.25" customHeight="1">
      <c r="B23" s="233">
        <f t="shared" si="2"/>
        <v>19</v>
      </c>
      <c r="C23" s="240" t="s">
        <v>225</v>
      </c>
      <c r="D23" s="241" t="s">
        <v>209</v>
      </c>
      <c r="E23" s="268">
        <v>0</v>
      </c>
      <c r="F23" s="243">
        <f>E23/'Proposta_Agropec.-JC'!$C$12*'Proposta_Agropec.-JC'!$C$11</f>
        <v>0</v>
      </c>
      <c r="G23" s="242">
        <v>325</v>
      </c>
      <c r="H23" s="238">
        <f t="shared" si="0"/>
        <v>0</v>
      </c>
      <c r="I23" s="238">
        <f t="shared" si="1"/>
        <v>0</v>
      </c>
      <c r="J23" s="239">
        <f>I23/'Proposta_Agropec.-JC'!$C$11</f>
        <v>0</v>
      </c>
      <c r="K23" s="265"/>
      <c r="L23" s="265"/>
    </row>
    <row r="24" spans="2:12" s="266" customFormat="1" ht="77.25" customHeight="1">
      <c r="B24" s="233">
        <f t="shared" si="2"/>
        <v>20</v>
      </c>
      <c r="C24" s="240" t="s">
        <v>226</v>
      </c>
      <c r="D24" s="241" t="s">
        <v>209</v>
      </c>
      <c r="E24" s="268">
        <v>0</v>
      </c>
      <c r="F24" s="243">
        <f>E24/'Proposta_Agropec.-JC'!$C$12*'Proposta_Agropec.-JC'!$C$11</f>
        <v>0</v>
      </c>
      <c r="G24" s="242">
        <v>128.58000000000001</v>
      </c>
      <c r="H24" s="238">
        <f t="shared" si="0"/>
        <v>0</v>
      </c>
      <c r="I24" s="238">
        <f t="shared" si="1"/>
        <v>0</v>
      </c>
      <c r="J24" s="239">
        <f>I24/'Proposta_Agropec.-JC'!$C$11</f>
        <v>0</v>
      </c>
      <c r="K24" s="265"/>
      <c r="L24" s="265"/>
    </row>
    <row r="25" spans="2:12" s="266" customFormat="1" ht="19.5" customHeight="1">
      <c r="B25" s="233">
        <f>B24+1</f>
        <v>21</v>
      </c>
      <c r="C25" s="240" t="s">
        <v>227</v>
      </c>
      <c r="D25" s="241" t="s">
        <v>205</v>
      </c>
      <c r="E25" s="268">
        <v>0</v>
      </c>
      <c r="F25" s="243">
        <f>E25/'Proposta_Agropec.-JC'!$C$12*'Proposta_Agropec.-JC'!$C$11</f>
        <v>0</v>
      </c>
      <c r="G25" s="242">
        <v>152.34</v>
      </c>
      <c r="H25" s="238">
        <f t="shared" si="0"/>
        <v>0</v>
      </c>
      <c r="I25" s="238">
        <f t="shared" si="1"/>
        <v>0</v>
      </c>
      <c r="J25" s="239">
        <f>I25/'Proposta_Agropec.-JC'!$C$11</f>
        <v>0</v>
      </c>
      <c r="K25" s="265"/>
      <c r="L25" s="265"/>
    </row>
    <row r="26" spans="2:12" s="266" customFormat="1" ht="20.25" customHeight="1">
      <c r="B26" s="233">
        <f t="shared" si="2"/>
        <v>22</v>
      </c>
      <c r="C26" s="240" t="s">
        <v>228</v>
      </c>
      <c r="D26" s="241" t="s">
        <v>205</v>
      </c>
      <c r="E26" s="264">
        <v>2</v>
      </c>
      <c r="F26" s="243">
        <v>1</v>
      </c>
      <c r="G26" s="242">
        <v>237.22</v>
      </c>
      <c r="H26" s="238">
        <f t="shared" si="0"/>
        <v>237.22</v>
      </c>
      <c r="I26" s="238">
        <f t="shared" si="1"/>
        <v>19.768333333333334</v>
      </c>
      <c r="J26" s="239">
        <f>I26/'Proposta_Agropec.-JC'!$C$11</f>
        <v>19.768333333333334</v>
      </c>
      <c r="K26" s="265"/>
      <c r="L26" s="265"/>
    </row>
    <row r="27" spans="2:12" s="266" customFormat="1" ht="24.75" customHeight="1">
      <c r="C27" s="269" t="s">
        <v>266</v>
      </c>
      <c r="D27" s="270"/>
      <c r="E27" s="271"/>
      <c r="F27" s="271"/>
      <c r="G27" s="272"/>
      <c r="H27" s="273">
        <f>SUM(H5:H26)</f>
        <v>2059.9100000000003</v>
      </c>
      <c r="I27" s="273">
        <f>SUM(I5:I26)</f>
        <v>171.65916666666666</v>
      </c>
      <c r="J27" s="273">
        <f>SUM(J5:J26)</f>
        <v>171.65916666666666</v>
      </c>
      <c r="K27" s="265"/>
      <c r="L27" s="265"/>
    </row>
    <row r="28" spans="2:12" s="266" customFormat="1" ht="11.25" customHeight="1">
      <c r="C28" s="269"/>
      <c r="D28" s="270"/>
      <c r="E28" s="271"/>
      <c r="F28" s="271"/>
      <c r="G28" s="272"/>
      <c r="H28" s="274"/>
      <c r="I28" s="274"/>
      <c r="J28" s="274"/>
      <c r="K28" s="265"/>
      <c r="L28" s="265"/>
    </row>
    <row r="29" spans="2:12" s="266" customFormat="1" ht="11.25" customHeight="1">
      <c r="C29" s="269"/>
      <c r="D29" s="270"/>
      <c r="E29" s="271"/>
      <c r="F29" s="271"/>
      <c r="G29" s="272"/>
      <c r="H29" s="274"/>
      <c r="I29" s="274"/>
      <c r="J29" s="274"/>
      <c r="K29" s="265"/>
      <c r="L29" s="265"/>
    </row>
    <row r="30" spans="2:12" s="266" customFormat="1" ht="11.25" customHeight="1">
      <c r="C30" s="269"/>
      <c r="D30" s="270"/>
      <c r="E30" s="271"/>
      <c r="F30" s="271"/>
      <c r="G30" s="272"/>
      <c r="H30" s="274"/>
      <c r="I30" s="274"/>
      <c r="J30" s="274"/>
      <c r="K30" s="265"/>
      <c r="L30" s="265"/>
    </row>
    <row r="31" spans="2:12" s="266" customFormat="1" ht="11.25" customHeight="1">
      <c r="C31" s="269"/>
      <c r="D31" s="270"/>
      <c r="E31" s="271"/>
      <c r="F31" s="271"/>
      <c r="G31" s="272"/>
      <c r="H31" s="274"/>
      <c r="I31" s="274"/>
      <c r="J31" s="274"/>
      <c r="K31" s="265"/>
      <c r="L31" s="265"/>
    </row>
    <row r="32" spans="2:12" s="266" customFormat="1" ht="11.25" customHeight="1">
      <c r="C32" s="269"/>
      <c r="D32" s="270"/>
      <c r="E32" s="271"/>
      <c r="F32" s="271"/>
      <c r="G32" s="272"/>
      <c r="H32" s="274"/>
      <c r="I32" s="274"/>
      <c r="J32" s="274"/>
      <c r="K32" s="265"/>
      <c r="L32" s="265"/>
    </row>
    <row r="33" spans="2:12" s="266" customFormat="1" ht="11.25" customHeight="1">
      <c r="C33" s="269"/>
      <c r="D33" s="270"/>
      <c r="E33" s="271"/>
      <c r="F33" s="271"/>
      <c r="G33" s="272"/>
      <c r="H33" s="274"/>
      <c r="I33" s="274"/>
      <c r="J33" s="274"/>
      <c r="K33" s="265"/>
      <c r="L33" s="265"/>
    </row>
    <row r="34" spans="2:12" s="266" customFormat="1" ht="11.25" customHeight="1">
      <c r="C34" s="269"/>
      <c r="D34" s="270"/>
      <c r="E34" s="271"/>
      <c r="F34" s="271"/>
      <c r="G34" s="272"/>
      <c r="H34" s="275"/>
      <c r="I34" s="275"/>
      <c r="J34" s="276"/>
      <c r="K34" s="265"/>
      <c r="L34" s="265"/>
    </row>
    <row r="35" spans="2:12" ht="11.25" customHeight="1"/>
    <row r="36" spans="2:12" ht="39.75" customHeight="1">
      <c r="B36" s="562" t="s">
        <v>267</v>
      </c>
      <c r="C36" s="563"/>
      <c r="D36" s="563"/>
      <c r="E36" s="563"/>
      <c r="F36" s="563"/>
      <c r="G36" s="563"/>
      <c r="H36" s="563"/>
      <c r="I36" s="563"/>
      <c r="J36" s="564"/>
    </row>
    <row r="37" spans="2:12" s="261" customFormat="1" ht="83.25" customHeight="1">
      <c r="B37" s="565" t="s">
        <v>172</v>
      </c>
      <c r="C37" s="566"/>
      <c r="D37" s="278" t="s">
        <v>229</v>
      </c>
      <c r="E37" s="278" t="s">
        <v>230</v>
      </c>
      <c r="F37" s="278"/>
      <c r="G37" s="278" t="s">
        <v>202</v>
      </c>
      <c r="H37" s="278" t="s">
        <v>203</v>
      </c>
      <c r="I37" s="278" t="s">
        <v>268</v>
      </c>
      <c r="J37" s="260" t="s">
        <v>262</v>
      </c>
    </row>
    <row r="38" spans="2:12" ht="20.25" customHeight="1">
      <c r="B38" s="279">
        <v>1</v>
      </c>
      <c r="C38" s="280" t="s">
        <v>232</v>
      </c>
      <c r="D38" s="281" t="s">
        <v>209</v>
      </c>
      <c r="E38" s="281">
        <v>1</v>
      </c>
      <c r="F38" s="281"/>
      <c r="G38" s="282">
        <v>587.22</v>
      </c>
      <c r="H38" s="283">
        <f>E38*G38</f>
        <v>587.22</v>
      </c>
      <c r="I38" s="282">
        <f>H38/20</f>
        <v>29.361000000000001</v>
      </c>
      <c r="J38" s="282">
        <f>I38/'Proposta_Agropec.-JC'!$C$12</f>
        <v>4.8935000000000004</v>
      </c>
    </row>
    <row r="39" spans="2:12" ht="20.25" customHeight="1">
      <c r="B39" s="279">
        <f>B38+1</f>
        <v>2</v>
      </c>
      <c r="C39" s="280" t="s">
        <v>233</v>
      </c>
      <c r="D39" s="281" t="s">
        <v>234</v>
      </c>
      <c r="E39" s="281">
        <v>5</v>
      </c>
      <c r="F39" s="281"/>
      <c r="G39" s="282">
        <v>103.77</v>
      </c>
      <c r="H39" s="283">
        <f t="shared" ref="H39:H54" si="3">E39*G39</f>
        <v>518.85</v>
      </c>
      <c r="I39" s="282">
        <f t="shared" ref="I39:I53" si="4">H39/20</f>
        <v>25.942500000000003</v>
      </c>
      <c r="J39" s="282">
        <f>I39/'Proposta_Agropec.-JC'!$C$12</f>
        <v>4.3237500000000004</v>
      </c>
    </row>
    <row r="40" spans="2:12" ht="20.25" customHeight="1">
      <c r="B40" s="279">
        <f t="shared" ref="B40:B54" si="5">B39+1</f>
        <v>3</v>
      </c>
      <c r="C40" s="280" t="s">
        <v>235</v>
      </c>
      <c r="D40" s="281" t="s">
        <v>209</v>
      </c>
      <c r="E40" s="281">
        <v>1</v>
      </c>
      <c r="F40" s="281"/>
      <c r="G40" s="282">
        <v>317.14999999999998</v>
      </c>
      <c r="H40" s="283">
        <f t="shared" si="3"/>
        <v>317.14999999999998</v>
      </c>
      <c r="I40" s="282">
        <f t="shared" si="4"/>
        <v>15.857499999999998</v>
      </c>
      <c r="J40" s="282">
        <f>I40/'Proposta_Agropec.-JC'!$C$12</f>
        <v>2.6429166666666664</v>
      </c>
    </row>
    <row r="41" spans="2:12" ht="20.25" customHeight="1">
      <c r="B41" s="279">
        <f t="shared" si="5"/>
        <v>4</v>
      </c>
      <c r="C41" s="280" t="s">
        <v>236</v>
      </c>
      <c r="D41" s="281" t="s">
        <v>209</v>
      </c>
      <c r="E41" s="281">
        <v>1</v>
      </c>
      <c r="F41" s="281"/>
      <c r="G41" s="282">
        <v>543.01</v>
      </c>
      <c r="H41" s="283">
        <f t="shared" si="3"/>
        <v>543.01</v>
      </c>
      <c r="I41" s="282">
        <f t="shared" si="4"/>
        <v>27.150500000000001</v>
      </c>
      <c r="J41" s="282">
        <f>I41/'Proposta_Agropec.-JC'!$C$12</f>
        <v>4.5250833333333338</v>
      </c>
    </row>
    <row r="42" spans="2:12" ht="20.25" customHeight="1">
      <c r="B42" s="279">
        <f t="shared" si="5"/>
        <v>5</v>
      </c>
      <c r="C42" s="280" t="s">
        <v>237</v>
      </c>
      <c r="D42" s="281" t="s">
        <v>209</v>
      </c>
      <c r="E42" s="281">
        <v>1</v>
      </c>
      <c r="F42" s="281"/>
      <c r="G42" s="282">
        <v>306.95999999999998</v>
      </c>
      <c r="H42" s="283">
        <f t="shared" si="3"/>
        <v>306.95999999999998</v>
      </c>
      <c r="I42" s="282">
        <f t="shared" si="4"/>
        <v>15.347999999999999</v>
      </c>
      <c r="J42" s="282">
        <f>I42/'Proposta_Agropec.-JC'!$C$12</f>
        <v>2.5579999999999998</v>
      </c>
    </row>
    <row r="43" spans="2:12" ht="20.25" customHeight="1">
      <c r="B43" s="279">
        <f t="shared" si="5"/>
        <v>6</v>
      </c>
      <c r="C43" s="280" t="s">
        <v>238</v>
      </c>
      <c r="D43" s="281" t="s">
        <v>209</v>
      </c>
      <c r="E43" s="281">
        <v>6</v>
      </c>
      <c r="F43" s="281"/>
      <c r="G43" s="282">
        <v>9.26</v>
      </c>
      <c r="H43" s="283">
        <f t="shared" si="3"/>
        <v>55.56</v>
      </c>
      <c r="I43" s="282">
        <f t="shared" si="4"/>
        <v>2.778</v>
      </c>
      <c r="J43" s="282">
        <f>I43/'Proposta_Agropec.-JC'!$C$12</f>
        <v>0.46300000000000002</v>
      </c>
    </row>
    <row r="44" spans="2:12" ht="20.25" customHeight="1">
      <c r="B44" s="279">
        <f t="shared" si="5"/>
        <v>7</v>
      </c>
      <c r="C44" s="280" t="s">
        <v>239</v>
      </c>
      <c r="D44" s="281" t="s">
        <v>205</v>
      </c>
      <c r="E44" s="281">
        <v>6</v>
      </c>
      <c r="F44" s="281"/>
      <c r="G44" s="282">
        <v>15.74</v>
      </c>
      <c r="H44" s="283">
        <f t="shared" si="3"/>
        <v>94.44</v>
      </c>
      <c r="I44" s="282">
        <f t="shared" si="4"/>
        <v>4.7219999999999995</v>
      </c>
      <c r="J44" s="282">
        <f>I44/'Proposta_Agropec.-JC'!$C$12</f>
        <v>0.78699999999999992</v>
      </c>
    </row>
    <row r="45" spans="2:12" ht="20.25" customHeight="1">
      <c r="B45" s="279">
        <f t="shared" si="5"/>
        <v>8</v>
      </c>
      <c r="C45" s="280" t="s">
        <v>240</v>
      </c>
      <c r="D45" s="281" t="s">
        <v>209</v>
      </c>
      <c r="E45" s="281">
        <v>30</v>
      </c>
      <c r="F45" s="281"/>
      <c r="G45" s="282">
        <v>11.17</v>
      </c>
      <c r="H45" s="283">
        <f t="shared" si="3"/>
        <v>335.1</v>
      </c>
      <c r="I45" s="282">
        <f t="shared" si="4"/>
        <v>16.755000000000003</v>
      </c>
      <c r="J45" s="282">
        <f>I45/'Proposta_Agropec.-JC'!$C$12</f>
        <v>2.7925000000000004</v>
      </c>
    </row>
    <row r="46" spans="2:12" ht="20.25" customHeight="1">
      <c r="B46" s="279">
        <f t="shared" si="5"/>
        <v>9</v>
      </c>
      <c r="C46" s="280" t="s">
        <v>241</v>
      </c>
      <c r="D46" s="281" t="s">
        <v>209</v>
      </c>
      <c r="E46" s="281">
        <v>1</v>
      </c>
      <c r="F46" s="281"/>
      <c r="G46" s="282">
        <v>518.29999999999995</v>
      </c>
      <c r="H46" s="283">
        <f t="shared" si="3"/>
        <v>518.29999999999995</v>
      </c>
      <c r="I46" s="282">
        <f t="shared" si="4"/>
        <v>25.914999999999999</v>
      </c>
      <c r="J46" s="282">
        <f>I46/'Proposta_Agropec.-JC'!$C$12</f>
        <v>4.3191666666666668</v>
      </c>
    </row>
    <row r="47" spans="2:12" ht="20.25" customHeight="1">
      <c r="B47" s="279">
        <f t="shared" si="5"/>
        <v>10</v>
      </c>
      <c r="C47" s="280" t="s">
        <v>242</v>
      </c>
      <c r="D47" s="281" t="s">
        <v>209</v>
      </c>
      <c r="E47" s="281">
        <v>1</v>
      </c>
      <c r="F47" s="281"/>
      <c r="G47" s="282">
        <v>491.65</v>
      </c>
      <c r="H47" s="283">
        <f t="shared" si="3"/>
        <v>491.65</v>
      </c>
      <c r="I47" s="282">
        <f t="shared" si="4"/>
        <v>24.5825</v>
      </c>
      <c r="J47" s="282">
        <f>I47/'Proposta_Agropec.-JC'!$C$12</f>
        <v>4.097083333333333</v>
      </c>
    </row>
    <row r="48" spans="2:12" ht="20.25" customHeight="1">
      <c r="B48" s="279">
        <f t="shared" si="5"/>
        <v>11</v>
      </c>
      <c r="C48" s="280" t="s">
        <v>243</v>
      </c>
      <c r="D48" s="281" t="s">
        <v>209</v>
      </c>
      <c r="E48" s="281">
        <v>1</v>
      </c>
      <c r="F48" s="281"/>
      <c r="G48" s="282">
        <v>463.7</v>
      </c>
      <c r="H48" s="283">
        <f t="shared" si="3"/>
        <v>463.7</v>
      </c>
      <c r="I48" s="282">
        <f t="shared" si="4"/>
        <v>23.184999999999999</v>
      </c>
      <c r="J48" s="282">
        <f>I48/'Proposta_Agropec.-JC'!$C$12</f>
        <v>3.8641666666666663</v>
      </c>
    </row>
    <row r="49" spans="2:10" ht="20.25" customHeight="1">
      <c r="B49" s="279">
        <f t="shared" si="5"/>
        <v>12</v>
      </c>
      <c r="C49" s="280" t="s">
        <v>244</v>
      </c>
      <c r="D49" s="281" t="s">
        <v>209</v>
      </c>
      <c r="E49" s="281">
        <v>1</v>
      </c>
      <c r="F49" s="281"/>
      <c r="G49" s="282">
        <v>370.8</v>
      </c>
      <c r="H49" s="283">
        <f t="shared" si="3"/>
        <v>370.8</v>
      </c>
      <c r="I49" s="282">
        <f t="shared" si="4"/>
        <v>18.54</v>
      </c>
      <c r="J49" s="282">
        <f>I49/'Proposta_Agropec.-JC'!$C$12</f>
        <v>3.09</v>
      </c>
    </row>
    <row r="50" spans="2:10" ht="20.25" customHeight="1">
      <c r="B50" s="279">
        <f t="shared" si="5"/>
        <v>13</v>
      </c>
      <c r="C50" s="280" t="s">
        <v>245</v>
      </c>
      <c r="D50" s="281" t="s">
        <v>209</v>
      </c>
      <c r="E50" s="281">
        <v>2</v>
      </c>
      <c r="F50" s="281"/>
      <c r="G50" s="282">
        <v>179.2</v>
      </c>
      <c r="H50" s="283">
        <f t="shared" si="3"/>
        <v>358.4</v>
      </c>
      <c r="I50" s="282">
        <f t="shared" si="4"/>
        <v>17.919999999999998</v>
      </c>
      <c r="J50" s="282">
        <f>I50/'Proposta_Agropec.-JC'!$C$12</f>
        <v>2.9866666666666664</v>
      </c>
    </row>
    <row r="51" spans="2:10" ht="47.25" customHeight="1">
      <c r="B51" s="279">
        <f t="shared" si="5"/>
        <v>14</v>
      </c>
      <c r="C51" s="280" t="s">
        <v>246</v>
      </c>
      <c r="D51" s="281" t="s">
        <v>209</v>
      </c>
      <c r="E51" s="281">
        <v>1</v>
      </c>
      <c r="F51" s="281"/>
      <c r="G51" s="282">
        <v>1395.59</v>
      </c>
      <c r="H51" s="283">
        <f t="shared" si="3"/>
        <v>1395.59</v>
      </c>
      <c r="I51" s="282">
        <f t="shared" si="4"/>
        <v>69.779499999999999</v>
      </c>
      <c r="J51" s="282">
        <f>I51/'Proposta_Agropec.-JC'!$C$12</f>
        <v>11.629916666666666</v>
      </c>
    </row>
    <row r="52" spans="2:10" ht="20.25" customHeight="1">
      <c r="B52" s="279">
        <f t="shared" si="5"/>
        <v>15</v>
      </c>
      <c r="C52" s="280" t="s">
        <v>247</v>
      </c>
      <c r="D52" s="281" t="s">
        <v>209</v>
      </c>
      <c r="E52" s="281">
        <v>12</v>
      </c>
      <c r="F52" s="281"/>
      <c r="G52" s="282">
        <v>74.52</v>
      </c>
      <c r="H52" s="283">
        <f t="shared" si="3"/>
        <v>894.24</v>
      </c>
      <c r="I52" s="282">
        <f t="shared" si="4"/>
        <v>44.712000000000003</v>
      </c>
      <c r="J52" s="282">
        <f>I52/'Proposta_Agropec.-JC'!$C$12</f>
        <v>7.4520000000000008</v>
      </c>
    </row>
    <row r="53" spans="2:10" ht="20.25" customHeight="1">
      <c r="B53" s="279">
        <f t="shared" si="5"/>
        <v>16</v>
      </c>
      <c r="C53" s="280" t="s">
        <v>248</v>
      </c>
      <c r="D53" s="281" t="s">
        <v>209</v>
      </c>
      <c r="E53" s="281">
        <v>1</v>
      </c>
      <c r="F53" s="281"/>
      <c r="G53" s="282">
        <v>1870.55</v>
      </c>
      <c r="H53" s="283">
        <f t="shared" si="3"/>
        <v>1870.55</v>
      </c>
      <c r="I53" s="282">
        <f t="shared" si="4"/>
        <v>93.527500000000003</v>
      </c>
      <c r="J53" s="282">
        <f>I53/'Proposta_Agropec.-JC'!$C$12</f>
        <v>15.587916666666667</v>
      </c>
    </row>
    <row r="54" spans="2:10" ht="20.25" customHeight="1">
      <c r="B54" s="279">
        <f t="shared" si="5"/>
        <v>17</v>
      </c>
      <c r="C54" s="280" t="s">
        <v>249</v>
      </c>
      <c r="D54" s="281" t="s">
        <v>209</v>
      </c>
      <c r="E54" s="281">
        <v>1</v>
      </c>
      <c r="F54" s="281"/>
      <c r="G54" s="282">
        <v>1454.74</v>
      </c>
      <c r="H54" s="283">
        <f t="shared" si="3"/>
        <v>1454.74</v>
      </c>
      <c r="I54" s="282">
        <f>H54/20</f>
        <v>72.736999999999995</v>
      </c>
      <c r="J54" s="282">
        <f>I54/'Proposta_Agropec.-JC'!$C$12</f>
        <v>12.122833333333332</v>
      </c>
    </row>
    <row r="55" spans="2:10" s="288" customFormat="1" ht="24.75" customHeight="1">
      <c r="B55" s="284"/>
      <c r="C55" s="285"/>
      <c r="D55" s="286"/>
      <c r="E55" s="286"/>
      <c r="F55" s="286"/>
      <c r="G55" s="286"/>
      <c r="H55" s="287">
        <f>SUM(H38:H54)</f>
        <v>10576.26</v>
      </c>
      <c r="I55" s="287">
        <f>SUM(I38:I54)</f>
        <v>528.81299999999999</v>
      </c>
      <c r="J55" s="287">
        <f>SUM(J38:J54)</f>
        <v>88.135499999999993</v>
      </c>
    </row>
    <row r="56" spans="2:10" ht="15" customHeight="1">
      <c r="D56" s="289"/>
      <c r="E56" s="289"/>
      <c r="F56" s="289"/>
      <c r="G56" s="289"/>
      <c r="H56" s="289"/>
      <c r="I56" s="289"/>
    </row>
    <row r="57" spans="2:10" ht="15" customHeight="1">
      <c r="B57" s="290" t="s">
        <v>250</v>
      </c>
    </row>
    <row r="58" spans="2:10" ht="15" customHeight="1">
      <c r="B58" s="290" t="s">
        <v>256</v>
      </c>
    </row>
    <row r="59" spans="2:10" ht="15" customHeight="1"/>
    <row r="60" spans="2:10" ht="15" customHeight="1"/>
    <row r="61" spans="2:10" ht="15" customHeight="1"/>
    <row r="62" spans="2:10" ht="15" customHeight="1"/>
    <row r="63" spans="2:10" ht="15" customHeight="1"/>
    <row r="64" spans="2:10"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sheetData>
  <mergeCells count="5">
    <mergeCell ref="C1:J1"/>
    <mergeCell ref="B3:J3"/>
    <mergeCell ref="B4:C4"/>
    <mergeCell ref="B36:J36"/>
    <mergeCell ref="B37:C37"/>
  </mergeCells>
  <pageMargins left="0.11811023622047245" right="0.11811023622047245" top="0.11811023622047245" bottom="0.35433070866141736" header="0.31496062992125984" footer="0.11811023622047245"/>
  <pageSetup paperSize="9" scale="50" orientation="portrait" r:id="rId1"/>
  <headerFooter>
    <oddFooter>&amp;C&amp;"Calibri,Negrito"&amp;14&amp;A » Página -&amp;P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Proposta_Agropec.-JC</vt:lpstr>
      <vt:lpstr>Peao-JC</vt:lpstr>
      <vt:lpstr>Uniformes e Equipament_Peao-JC</vt:lpstr>
      <vt:lpstr>Encarregado-JC</vt:lpstr>
      <vt:lpstr>Unifor. e Equip. Encarregado-JC</vt:lpstr>
      <vt:lpstr>Tratorista-JC</vt:lpstr>
      <vt:lpstr>Uniform. e Equip. Tratorista-JC</vt:lpstr>
      <vt:lpstr>'Encarregado-JC'!Area_de_impressao</vt:lpstr>
      <vt:lpstr>'Peao-JC'!Area_de_impressao</vt:lpstr>
      <vt:lpstr>'Proposta_Agropec.-JC'!Area_de_impressao</vt:lpstr>
      <vt:lpstr>'Tratorista-JC'!Area_de_impressao</vt:lpstr>
      <vt:lpstr>'Unifor. e Equip. Encarregado-JC'!Area_de_impressao</vt:lpstr>
      <vt:lpstr>'Uniformes e Equipament_Peao-JC'!Area_de_impressao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Daiane de Fátima dos Santos Bueno</cp:lastModifiedBy>
  <cp:revision>0</cp:revision>
  <cp:lastPrinted>2019-10-24T13:45:23Z</cp:lastPrinted>
  <dcterms:created xsi:type="dcterms:W3CDTF">2013-09-30T16:27:09Z</dcterms:created>
  <dcterms:modified xsi:type="dcterms:W3CDTF">2019-11-22T12:09:13Z</dcterms:modified>
  <dc:language>pt-BR</dc:language>
</cp:coreProperties>
</file>