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16380" windowHeight="8190" tabRatio="714" activeTab="2"/>
  </bookViews>
  <sheets>
    <sheet name="Aux. Administrativo 40h - SR" sheetId="2" r:id="rId1"/>
    <sheet name="Unif e Equip-SR" sheetId="5" r:id="rId2"/>
    <sheet name="Proposta-SR" sheetId="6" r:id="rId3"/>
  </sheets>
  <definedNames>
    <definedName name="_xlnm.Print_Area" localSheetId="1">'Unif e Equip-SR'!$B$1:$K$9</definedName>
    <definedName name="Print_Area_0" localSheetId="1">'Unif e Equip-SR'!$B$1:$K$9</definedName>
  </definedNames>
  <calcPr calcId="145621"/>
  <extLst>
    <ext xmlns:loext="http://schemas.libreoffice.org/" uri="{7626C862-2A13-11E5-B345-FEFF819CDC9F}">
      <loext:extCalcPr stringRefSyntax="ExcelA1"/>
    </ext>
  </extLst>
</workbook>
</file>

<file path=xl/calcChain.xml><?xml version="1.0" encoding="utf-8"?>
<calcChain xmlns="http://schemas.openxmlformats.org/spreadsheetml/2006/main">
  <c r="F5" i="6" l="1"/>
  <c r="J5" i="5" l="1"/>
  <c r="B4" i="6" l="1"/>
  <c r="K5" i="5"/>
  <c r="F142" i="2" l="1"/>
  <c r="F143" i="2"/>
  <c r="F4" i="6" l="1"/>
  <c r="C4" i="6"/>
  <c r="J7" i="5"/>
  <c r="K7" i="5" s="1"/>
  <c r="J6" i="5"/>
  <c r="K6" i="5" s="1"/>
  <c r="B162" i="2"/>
  <c r="F141" i="2"/>
  <c r="F146" i="2" s="1"/>
  <c r="H124" i="2"/>
  <c r="H119" i="2"/>
  <c r="F119" i="2"/>
  <c r="H74" i="2"/>
  <c r="F67" i="2"/>
  <c r="G54" i="2"/>
  <c r="F51" i="2"/>
  <c r="H25" i="2"/>
  <c r="F71" i="2" s="1"/>
  <c r="H71" i="2" s="1"/>
  <c r="H83" i="2" s="1"/>
  <c r="H90" i="2" s="1"/>
  <c r="H8" i="2"/>
  <c r="K8" i="5" l="1"/>
  <c r="H32" i="2"/>
  <c r="F33" i="2" l="1"/>
  <c r="H33" i="2" s="1"/>
  <c r="H35" i="2"/>
  <c r="H46" i="2" s="1"/>
  <c r="H129" i="2"/>
  <c r="H133" i="2" s="1"/>
  <c r="H154" i="2" s="1"/>
  <c r="H65" i="2" l="1"/>
  <c r="H61" i="2"/>
  <c r="H51" i="2"/>
  <c r="H106" i="2"/>
  <c r="H98" i="2"/>
  <c r="H99" i="2" s="1"/>
  <c r="H64" i="2"/>
  <c r="H59" i="2"/>
  <c r="H52" i="2"/>
  <c r="H108" i="2"/>
  <c r="F108" i="2" s="1"/>
  <c r="H97" i="2"/>
  <c r="H63" i="2"/>
  <c r="H110" i="2"/>
  <c r="F110" i="2" s="1"/>
  <c r="H100" i="2"/>
  <c r="F100" i="2" s="1"/>
  <c r="F101" i="2" s="1"/>
  <c r="H62" i="2"/>
  <c r="H150" i="2"/>
  <c r="H60" i="2"/>
  <c r="H109" i="2"/>
  <c r="F109" i="2" s="1"/>
  <c r="H66" i="2"/>
  <c r="H67" i="2" l="1"/>
  <c r="H89" i="2" s="1"/>
  <c r="H53" i="2"/>
  <c r="H112" i="2"/>
  <c r="H111" i="2"/>
  <c r="H107" i="2"/>
  <c r="F107" i="2" s="1"/>
  <c r="H95" i="2"/>
  <c r="H113" i="2" l="1"/>
  <c r="H114" i="2"/>
  <c r="H123" i="2" s="1"/>
  <c r="H125" i="2" s="1"/>
  <c r="H153" i="2" s="1"/>
  <c r="H96" i="2"/>
  <c r="H101" i="2" s="1"/>
  <c r="H152" i="2" s="1"/>
  <c r="H54" i="2"/>
  <c r="H55" i="2" s="1"/>
  <c r="H88" i="2" s="1"/>
  <c r="H91" i="2" s="1"/>
  <c r="H151" i="2" l="1"/>
  <c r="H155" i="2" l="1"/>
  <c r="G137" i="2"/>
  <c r="H137" i="2" l="1"/>
  <c r="H144" i="2" s="1"/>
  <c r="G139" i="2" l="1"/>
  <c r="H139" i="2"/>
  <c r="H143" i="2" s="1"/>
  <c r="H142" i="2" l="1"/>
  <c r="H145" i="2"/>
  <c r="H141" i="2" l="1"/>
  <c r="H146" i="2" s="1"/>
  <c r="H156" i="2" s="1"/>
  <c r="H157" i="2"/>
  <c r="D162" i="2" l="1"/>
  <c r="F162" i="2" s="1"/>
  <c r="G154" i="2"/>
  <c r="G150" i="2"/>
  <c r="G152" i="2"/>
  <c r="G153" i="2"/>
  <c r="G151" i="2"/>
  <c r="G156" i="2"/>
  <c r="H167" i="2" l="1"/>
  <c r="H162" i="2"/>
  <c r="D4" i="6" l="1"/>
  <c r="H163" i="2"/>
  <c r="H168" i="2" s="1"/>
  <c r="H169" i="2" s="1"/>
  <c r="E4" i="6" l="1"/>
  <c r="E5" i="6" s="1"/>
  <c r="G7" i="6"/>
  <c r="G4" i="6" l="1"/>
  <c r="G5" i="6" s="1"/>
</calcChain>
</file>

<file path=xl/comments1.xml><?xml version="1.0" encoding="utf-8"?>
<comments xmlns="http://schemas.openxmlformats.org/spreadsheetml/2006/main">
  <authors>
    <author/>
  </authors>
  <commentList>
    <comment ref="G12" authorId="0">
      <text>
        <r>
          <rPr>
            <b/>
            <sz val="9"/>
            <color rgb="FF000000"/>
            <rFont val="Tahoma"/>
            <family val="2"/>
          </rPr>
          <t xml:space="preserve">SINDICATO DAS EMPRESAS DE ASSEIO E CONSERVAÇÃO DO ESTADO DO RS, CNPJ Nº 87.078.325/0001-75 E SINDICATO INTERMUNICIPAL DOS EMPREGADOS EM EMPRESAS DE ASSEIO E CONSERVAÇÃO E SERVIÇOS TERCEIRIZADOS EM ASSEIO E CONSERVAÇÃO NO RS - SEEAC/RS, CNPJ Nº 90.601.956/0001-31
</t>
        </r>
      </text>
    </comment>
    <comment ref="F35" authorId="0">
      <text>
        <r>
          <rPr>
            <b/>
            <sz val="9"/>
            <color rgb="FF000000"/>
            <rFont val="Tahoma"/>
            <family val="2"/>
          </rPr>
          <t xml:space="preserve">CONFORME PARECER TECNICO 28/2017 (reitoria)
- o servico de apoio/cuidador
NÃO EXISTE EXPOSIÇÃO DE AGENTE NOCIVOS
na hipotese de haver insidencia de insalubridade pela exposicao de agentes biológicos a CCT não indica a base de calculo, logo na hipotese desta vier existir a base será seu salário base
</t>
        </r>
      </text>
    </comment>
    <comment ref="C97" authorId="0">
      <text>
        <r>
          <rPr>
            <b/>
            <sz val="8"/>
            <color rgb="FFFF0000"/>
            <rFont val="Tahoma"/>
            <family val="2"/>
          </rPr>
          <t>Multa de 40% + Contribuição Social de 10% sobre Saldo da Conta Vinculada do FGTS para RCT s/Justa Causa, com Aviso Indenizado durante a vigência do Contrato de Prestação de Serviços.</t>
        </r>
      </text>
    </comment>
    <comment ref="C100" authorId="0">
      <text>
        <r>
          <rPr>
            <b/>
            <sz val="8"/>
            <color rgb="FFFF0000"/>
            <rFont val="Tahoma"/>
            <family val="2"/>
          </rPr>
          <t>Multa de 40% + Contribuição Social de 10% sobre Saldo da Conta Vinculada do FGTS para RCT s/Justa Causa, com Aviso Trabalhado ao final do Contrato de Prestação de Serviços.</t>
        </r>
      </text>
    </comment>
    <comment ref="C106" authorId="0">
      <text>
        <r>
          <rPr>
            <b/>
            <sz val="9"/>
            <color rgb="FF000000"/>
            <rFont val="Tahoma"/>
            <family val="2"/>
          </rPr>
          <t xml:space="preserve">Férias Obrigatória a cotação de 9,075% sobre o valor do Módulo 1 – Composição da Remuneração, conforme Anexo XII da IN 5/17 (Férias + Adicional = 9,075% + 3,025% (submodulo 2.1 letra B) = 12,10%)
</t>
        </r>
      </text>
    </comment>
    <comment ref="F145" authorId="0">
      <text>
        <r>
          <rPr>
            <b/>
            <sz val="9"/>
            <color rgb="FF000000"/>
            <rFont val="Tahoma"/>
            <family val="2"/>
          </rPr>
          <t xml:space="preserve">
LEI COMPLEMENTAR N. 55, DE 07 DE DEZEMBRO DE 2017, 
...
Art. 10
- O art. 155 da L.C n º 16 de 27 de dezembro de 2006  passa a 
vigorar com a seguinte redação:
Art. 155.O Imposto Sobre Serviços de Qualquer Natureza tem  como 
fato gerador a prestação de serviços constantes na  lista abaixo, por pessoa natural, ou pessoa 
jurídica, com ou sem estabelecimento fixo, ainda que esses serviços não se constituam como 
atividade preponderante do prestador, com alíquota conforme cada atividade.
</t>
        </r>
        <r>
          <rPr>
            <b/>
            <sz val="9"/>
            <rFont val="Tahoma"/>
            <family val="2"/>
          </rPr>
          <t xml:space="preserve">http://179.106.88.109/arquivos/arquivos/Leis%20Complementares/LC%2055-2017%20-%20Altera%20dispositivos%20do%20Código%20Tributário.pdf
</t>
        </r>
      </text>
    </comment>
  </commentList>
</comments>
</file>

<file path=xl/sharedStrings.xml><?xml version="1.0" encoding="utf-8"?>
<sst xmlns="http://schemas.openxmlformats.org/spreadsheetml/2006/main" count="306" uniqueCount="214">
  <si>
    <t>Planilha de Custos e Formação de Preços</t>
  </si>
  <si>
    <t>Processo:</t>
  </si>
  <si>
    <t>Licitação:</t>
  </si>
  <si>
    <t>Dia/hora:</t>
  </si>
  <si>
    <t>29/03/2019</t>
  </si>
  <si>
    <t>DADOS DO PROPONENTE</t>
  </si>
  <si>
    <t>Razão Social...................................:</t>
  </si>
  <si>
    <t>PLANILHA DA ADMINISTRAÇÃO - IFFAR CAMPUS SANTA ROSA</t>
  </si>
  <si>
    <t>CNPJ..............................................:</t>
  </si>
  <si>
    <t>Regime de Tributação: (1)Real (2)Presumido (3 e 4)Simples</t>
  </si>
  <si>
    <t>DISCRIMINAÇÃO DO SERVIÇO</t>
  </si>
  <si>
    <t>A</t>
  </si>
  <si>
    <t>Data de Apresentação da Proposta (dia/mês/ano)</t>
  </si>
  <si>
    <t>B</t>
  </si>
  <si>
    <t>Município/UF</t>
  </si>
  <si>
    <t>SANTA ROSA / RS</t>
  </si>
  <si>
    <t>C</t>
  </si>
  <si>
    <t>Ano Acordo, Convenção ou Sentença Normativa em Dissídio 
Coletivo</t>
  </si>
  <si>
    <t>SINDASSEIO. CCT 2019. REGISTRO MTE/RS 000092/2019</t>
  </si>
  <si>
    <t>D</t>
  </si>
  <si>
    <t>N° de meses de execução contratual</t>
  </si>
  <si>
    <t>Nota (1):</t>
  </si>
  <si>
    <t>Esta tabela poderá ser adaptada às características do serviço contratado, inclusive adaptar rubricas</t>
  </si>
  <si>
    <t>e suas respectivas provisões e ou estimativas, desde que devidamente justificado.</t>
  </si>
  <si>
    <t>Nota (2):</t>
  </si>
  <si>
    <t>As provisões constantes desta planilha poderão não ser necessárias em determinados serviços que</t>
  </si>
  <si>
    <t>não necessitem da dedicação exclusiva dos trabalhadores da contratada para com a Administração.</t>
  </si>
  <si>
    <t xml:space="preserve">1.    M Ó D U L O S </t>
  </si>
  <si>
    <t>MÃO DE OBRA</t>
  </si>
  <si>
    <t>MÃO DE OBRA VINCULADA À EXECUÇÃO CONTRATUAL</t>
  </si>
  <si>
    <t>Dados complementares para composição dos custos referente à mão de obra</t>
  </si>
  <si>
    <t>Tipo de serviço (mesmo serviço com características distintas)</t>
  </si>
  <si>
    <t>Classificação Brasileira de Ocupações</t>
  </si>
  <si>
    <t>Salário Normativo da Categoria Profissional – 220 horas</t>
  </si>
  <si>
    <t xml:space="preserve">Horas de Jornada </t>
  </si>
  <si>
    <t>Categoria profissional (vinculada à execução contratual)</t>
  </si>
  <si>
    <t>SINDASSEIO/RS</t>
  </si>
  <si>
    <t>Data base da categoria (dia/mês/ano)</t>
  </si>
  <si>
    <t>Nota:</t>
  </si>
  <si>
    <t>Deverá ser elaborado um quadro para cada tipo de serviço.</t>
  </si>
  <si>
    <t>MÓDULO 1</t>
  </si>
  <si>
    <t>COMPOSIÇÃO DA REMUNERAÇÃO</t>
  </si>
  <si>
    <t>Composição da Remuneração</t>
  </si>
  <si>
    <t>Valor (R$)</t>
  </si>
  <si>
    <t>Salário Base</t>
  </si>
  <si>
    <t>Adicional de Periculosidade</t>
  </si>
  <si>
    <t>Base de Cálculo</t>
  </si>
  <si>
    <t>Percentual (%)</t>
  </si>
  <si>
    <t>Adicional de Insalubridade</t>
  </si>
  <si>
    <t>risco inexistente</t>
  </si>
  <si>
    <t xml:space="preserve">Adicional Noturno - das 22hs as 22h30min     </t>
  </si>
  <si>
    <t>E</t>
  </si>
  <si>
    <t xml:space="preserve">Adicional de Hora Noturna Reduzida </t>
  </si>
  <si>
    <t>F</t>
  </si>
  <si>
    <t>Adicional de Hora Extra no Feriado Trabalhado</t>
  </si>
  <si>
    <r>
      <rPr>
        <sz val="11"/>
        <color rgb="FF000000"/>
        <rFont val="Calibri"/>
        <family val="2"/>
      </rPr>
      <t xml:space="preserve">Hora Noturna Adicional  </t>
    </r>
    <r>
      <rPr>
        <sz val="11"/>
        <color rgb="FFFF0000"/>
        <rFont val="Calibri"/>
        <family val="2"/>
      </rPr>
      <t xml:space="preserve"> </t>
    </r>
  </si>
  <si>
    <t>Adicional de Hora Extra</t>
  </si>
  <si>
    <t>G</t>
  </si>
  <si>
    <t>Intervalo Intrajornada</t>
  </si>
  <si>
    <t>H</t>
  </si>
  <si>
    <t>Outros (Especificar)</t>
  </si>
  <si>
    <t>(=) TOTAL MODULO - 1  DA REMUNERAÇÃO</t>
  </si>
  <si>
    <t>MÓDULO 2</t>
  </si>
  <si>
    <t>ENCARGOS E BENEFÍCIOS MENSAIS E DIÁRIOS</t>
  </si>
  <si>
    <t>Submódulo 2.1</t>
  </si>
  <si>
    <t xml:space="preserve">13º (decimo terceiro) Salário, 
Férias e Adicional de Férias </t>
  </si>
  <si>
    <t xml:space="preserve">Descrição </t>
  </si>
  <si>
    <t>Percentual</t>
  </si>
  <si>
    <t xml:space="preserve">Valor </t>
  </si>
  <si>
    <t xml:space="preserve">13º (Décimo Terceiro) Salario </t>
  </si>
  <si>
    <t>Férias e Adicional de férias</t>
  </si>
  <si>
    <t xml:space="preserve">SUBTOTAL </t>
  </si>
  <si>
    <t>Incidência dos encargos do Submódulo 2.2 sobre o total do Submódulo 2.1</t>
  </si>
  <si>
    <t>TOTAL SUBMÓDULO - 2.1 ENCARGOS E BENEFÍCIOS MENSAIS E DIÁRIOS</t>
  </si>
  <si>
    <t>Submódulo 2.2</t>
  </si>
  <si>
    <t>Encargos Previdenciários (GPS), 
Fundo de Garantia por Tempo de Serviço (FGTS), e Outras</t>
  </si>
  <si>
    <t>INSS</t>
  </si>
  <si>
    <t xml:space="preserve">Salário Educação </t>
  </si>
  <si>
    <t>Seguro Acidente de Trabalho SAT (Incluir RAT)</t>
  </si>
  <si>
    <t>SESC ou SESI</t>
  </si>
  <si>
    <t>SENAI - SENAC</t>
  </si>
  <si>
    <t>SEBRAE</t>
  </si>
  <si>
    <t xml:space="preserve">INCRA </t>
  </si>
  <si>
    <t xml:space="preserve">FGTS </t>
  </si>
  <si>
    <t>TOTAL SUBMÓDULO - 2.2 Encargos Previdenciários (GPS), 
Fundo de Garantia por Tempo de Serviço (FGTS), e Outras</t>
  </si>
  <si>
    <t>Submódulo 2.3</t>
  </si>
  <si>
    <t xml:space="preserve">Benefícios Mensais e Diários </t>
  </si>
  <si>
    <t xml:space="preserve">Descricao </t>
  </si>
  <si>
    <t>Transporte</t>
  </si>
  <si>
    <t>Qtde de Passagens p/Dia</t>
  </si>
  <si>
    <t>Valor da Passagem</t>
  </si>
  <si>
    <t>Auxilio Alimentação (Vales, Cesta Básica, etc.)</t>
  </si>
  <si>
    <t>Vale Alimentação</t>
  </si>
  <si>
    <t>Dias Trabalhados/Mês</t>
  </si>
  <si>
    <t>% de Desconto</t>
  </si>
  <si>
    <t>Assistência Médica e Familiar</t>
  </si>
  <si>
    <t>Plano de Benefício Familiar</t>
  </si>
  <si>
    <t>Seguro de Vida, Invalidez e Funeral</t>
  </si>
  <si>
    <t>TOTAL SUBMÓDULO - 2.3  dos Benefícios Mensais e Diários</t>
  </si>
  <si>
    <t>O valor informado deverá ser o custo real do insumo (descontado o valor eventualmente pago pelo empregado).</t>
  </si>
  <si>
    <t xml:space="preserve">QUADRO RESUMO </t>
  </si>
  <si>
    <t>MODULO - 2</t>
  </si>
  <si>
    <t>2.1</t>
  </si>
  <si>
    <t xml:space="preserve">13º (decimo terceiro) Salário, Férias e Adicional de Férias </t>
  </si>
  <si>
    <t>2.2</t>
  </si>
  <si>
    <t>Encargos Previdenciários (GPS), Fundo de Garantia por Tempo de Serviço (FGTS), e Outras</t>
  </si>
  <si>
    <t>2.3</t>
  </si>
  <si>
    <t>(=) TOTAL MODULO - 2</t>
  </si>
  <si>
    <t>MÓDULO 3</t>
  </si>
  <si>
    <t xml:space="preserve">PROVISÃO PARA RESCISÃO </t>
  </si>
  <si>
    <t>Aviso Prévio Indenizado</t>
  </si>
  <si>
    <t>Incidência do FGTS sobre Aviso Prévio Indenizado</t>
  </si>
  <si>
    <t>Multa do FGTS sobre Aviso Prévio Indenizado</t>
  </si>
  <si>
    <t>Aviso Prévio Trabalhado</t>
  </si>
  <si>
    <t>Incidência do Submódulo 2.2 sobre Aviso Prévio Trabalhado</t>
  </si>
  <si>
    <t>Multa FGTS sobre Aviso Prévio Trabalhado</t>
  </si>
  <si>
    <t>(=) TOTAL MODULO - 3</t>
  </si>
  <si>
    <t>MÓDULO - 4</t>
  </si>
  <si>
    <t xml:space="preserve">CUSTO DE REPOSIÇÃO DO PROFISSIONAL AUSENTE </t>
  </si>
  <si>
    <t>Submódulo 4.1</t>
  </si>
  <si>
    <t xml:space="preserve">Ausências legais </t>
  </si>
  <si>
    <t>INFORME ( S ou N)</t>
  </si>
  <si>
    <t xml:space="preserve">Férias </t>
  </si>
  <si>
    <t xml:space="preserve">Ausências Legais </t>
  </si>
  <si>
    <t xml:space="preserve">Licença - Paternidade </t>
  </si>
  <si>
    <t>S</t>
  </si>
  <si>
    <t xml:space="preserve">Ausência por acidente de Trabalho </t>
  </si>
  <si>
    <t xml:space="preserve">Afastamento Maternidade </t>
  </si>
  <si>
    <t xml:space="preserve">Auxilio doença </t>
  </si>
  <si>
    <t xml:space="preserve">Subtotal </t>
  </si>
  <si>
    <t>Incidência dos encargos do Submódulo 2.2 sobre o  total do Submódulo 4.1</t>
  </si>
  <si>
    <t>TOTAL Submódulo 4.1 Ausências Legais</t>
  </si>
  <si>
    <t>Submódulo 4.2</t>
  </si>
  <si>
    <t xml:space="preserve">Intrajornada </t>
  </si>
  <si>
    <t xml:space="preserve">Intervalo para repouso ou alimentação </t>
  </si>
  <si>
    <t xml:space="preserve">TOTAL Submódulo 4.2  Intrajornada </t>
  </si>
  <si>
    <t>MODULO - 4</t>
  </si>
  <si>
    <t>Descrição</t>
  </si>
  <si>
    <t>4.1</t>
  </si>
  <si>
    <t>4.2</t>
  </si>
  <si>
    <t>(=) TOTAL MODULO - 4</t>
  </si>
  <si>
    <t>MODULO - 5</t>
  </si>
  <si>
    <t xml:space="preserve">INSUMOS DIVERSOS </t>
  </si>
  <si>
    <t xml:space="preserve">Insumos Diversos </t>
  </si>
  <si>
    <t xml:space="preserve">Uniformes </t>
  </si>
  <si>
    <t xml:space="preserve">Materiais </t>
  </si>
  <si>
    <t xml:space="preserve">Equipamentos </t>
  </si>
  <si>
    <t xml:space="preserve">Outros especificar </t>
  </si>
  <si>
    <t>(=) TOTAL MODULO - 5</t>
  </si>
  <si>
    <t>MODULO - 6</t>
  </si>
  <si>
    <t xml:space="preserve">CUSTOS INDIRETOS, TRIBUTOS E LUCRO </t>
  </si>
  <si>
    <t xml:space="preserve">Custos Indiretos </t>
  </si>
  <si>
    <t>Base de Calculo</t>
  </si>
  <si>
    <t xml:space="preserve">Lucro </t>
  </si>
  <si>
    <t xml:space="preserve">Tributos </t>
  </si>
  <si>
    <t xml:space="preserve">C.1 - Tributos Federais </t>
  </si>
  <si>
    <t>PIS</t>
  </si>
  <si>
    <t xml:space="preserve">COFINS </t>
  </si>
  <si>
    <t xml:space="preserve">C.2 - Tributos Estaduais </t>
  </si>
  <si>
    <t xml:space="preserve">C.3 - Tributos Municipais  (ISS) </t>
  </si>
  <si>
    <t>(=) TOTAL MODULO - 6</t>
  </si>
  <si>
    <t>2.    QUADRO RESUMO DO CUSTO DO EMPREGADO</t>
  </si>
  <si>
    <t xml:space="preserve">Módulo 1 - Composição da Remuneração </t>
  </si>
  <si>
    <t xml:space="preserve">Módulo 2 - Encargos e Benefícios Anuais , Mensais Diários </t>
  </si>
  <si>
    <t xml:space="preserve">Módulo 3 - Provisão para Rescisão </t>
  </si>
  <si>
    <t xml:space="preserve">Módulo 4 - Custo de Reposição do Profissional Ausente </t>
  </si>
  <si>
    <t xml:space="preserve">Módulo 5 - Insumos Diversos </t>
  </si>
  <si>
    <t>SUBTOTAL ( A + B + C + D + E )</t>
  </si>
  <si>
    <t xml:space="preserve">Módulo 6 - Custos Indiretos, Tributos e Lucro </t>
  </si>
  <si>
    <t xml:space="preserve">(  =  ) VALOR TOTAL POR EMPREGADO </t>
  </si>
  <si>
    <t xml:space="preserve">3.    QUADRO RESUMO DO VALOR MENSAL DOS SERVIÇOS </t>
  </si>
  <si>
    <t>TIPO DE 
SERVIÇO
( A )</t>
  </si>
  <si>
    <t>VALOR PROPOSTO
EMPREGADO 
( B )</t>
  </si>
  <si>
    <t>Qtde de 
Empregados
por posto
( C )</t>
  </si>
  <si>
    <t>VALOR PROPOSTO
POR POSTO 
( D ) = ( B × C )</t>
  </si>
  <si>
    <t>Qtde de 
Postos
( E )</t>
  </si>
  <si>
    <t xml:space="preserve">VALOR TOTAL
DO SERVIÇO
( F ) = ( D × E )
</t>
  </si>
  <si>
    <t xml:space="preserve">VALOR MENSAL DOS SERVIÇOS </t>
  </si>
  <si>
    <t xml:space="preserve">4.    QUADRO RESUMO DO VALOR GLOBAL DA PROPOSTA </t>
  </si>
  <si>
    <t xml:space="preserve">DESCRIÇÃO </t>
  </si>
  <si>
    <t xml:space="preserve">VALOR </t>
  </si>
  <si>
    <t xml:space="preserve">Valor proposto por unidade de medida </t>
  </si>
  <si>
    <t xml:space="preserve">Valor Mensal do serviço </t>
  </si>
  <si>
    <t>Valor global da proposta ( Valor mensal do serviço multiplicado pelo numero de meses do contrato).</t>
  </si>
  <si>
    <t>BC para Desconto</t>
  </si>
  <si>
    <t>PLANILHA DA ADMINISTRAÇÃO</t>
  </si>
  <si>
    <t>Tempo do contrato (meses)</t>
  </si>
  <si>
    <t>Item</t>
  </si>
  <si>
    <t>Unidade</t>
  </si>
  <si>
    <t>Quant. p/ 20 meses</t>
  </si>
  <si>
    <t>depreciação (qtde meses)</t>
  </si>
  <si>
    <t>Preço 1</t>
  </si>
  <si>
    <t>Preço 2</t>
  </si>
  <si>
    <t>Preço 3</t>
  </si>
  <si>
    <t>Valor Unitário Médio</t>
  </si>
  <si>
    <t>Custo Mensal</t>
  </si>
  <si>
    <t>Cartão de identificação, com cordão</t>
  </si>
  <si>
    <t>Unid.</t>
  </si>
  <si>
    <t>Camisa/Camisete social de tecido confortável e macio</t>
  </si>
  <si>
    <t xml:space="preserve">Jaqueta manga longa </t>
  </si>
  <si>
    <t>Total Mensal</t>
  </si>
  <si>
    <t>POSTO</t>
  </si>
  <si>
    <t>QUANTIDADE DE POSTOS</t>
  </si>
  <si>
    <t>VALOR DO POSTO</t>
  </si>
  <si>
    <t xml:space="preserve">VALOR MÊS </t>
  </si>
  <si>
    <t xml:space="preserve">VIGÊNCIA EM MESES </t>
  </si>
  <si>
    <t xml:space="preserve">TOTAL DO CONTRATO </t>
  </si>
  <si>
    <t>VALOR GLOBAL</t>
  </si>
  <si>
    <t>VALOR DA PROPOSTA MENSAL</t>
  </si>
  <si>
    <t>Elaborada/Revisada pela Contabilidade do IFFar Campus Santa Rosa</t>
  </si>
  <si>
    <t>CBO:  4110-05</t>
  </si>
  <si>
    <t>AUX. ADMINISTRATIVO 40h - CBO: 4110-05 - (SR)</t>
  </si>
  <si>
    <t>UNIFORMES - Aux. Administrativo</t>
  </si>
  <si>
    <r>
      <t xml:space="preserve">IN/MPOG - nº 05/2017 - ANEXO </t>
    </r>
    <r>
      <rPr>
        <b/>
        <sz val="18"/>
        <color rgb="FFCE181E"/>
        <rFont val="Calibri"/>
        <family val="2"/>
      </rPr>
      <t>XII</t>
    </r>
  </si>
</sst>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dddd&quot;, &quot;mmmm\ dd&quot;, &quot;yyyy"/>
    <numFmt numFmtId="165" formatCode="m/d/yyyy"/>
    <numFmt numFmtId="166" formatCode="&quot;R$ &quot;#,##0.00;[Red]&quot;-R$ &quot;#,##0.00"/>
    <numFmt numFmtId="167" formatCode="_(* #,##0.00_);_(* \(#,##0.00\);_(* \-??_);_(@_)"/>
    <numFmt numFmtId="168" formatCode="&quot;R$ &quot;#,##0.00_);&quot;(R$ &quot;#,##0.00\)"/>
    <numFmt numFmtId="169" formatCode="&quot;R$ &quot;#,##0.00"/>
    <numFmt numFmtId="170" formatCode="_-&quot;R$ &quot;* #,##0.00_-;&quot;-R$ &quot;* #,##0.00_-;_-&quot;R$ &quot;* \-??_-;_-@_-"/>
    <numFmt numFmtId="171" formatCode="0.0000%"/>
    <numFmt numFmtId="172" formatCode="0.000%"/>
    <numFmt numFmtId="173" formatCode="_-[$R$-416]\ * #,##0.00_-;\-[$R$-416]\ * #,##0.00_-;_-[$R$-416]\ * \-??_-;_-@_-"/>
    <numFmt numFmtId="174" formatCode="0_ ;\-0\ "/>
    <numFmt numFmtId="175" formatCode="#,##0.00;[Red]#,##0.00"/>
    <numFmt numFmtId="176" formatCode="#,##0.00_);\(#,##0.00\)"/>
  </numFmts>
  <fonts count="44" x14ac:knownFonts="1">
    <font>
      <sz val="11"/>
      <color rgb="FF000000"/>
      <name val="Calibri"/>
      <charset val="1"/>
    </font>
    <font>
      <b/>
      <sz val="18"/>
      <color rgb="FF000000"/>
      <name val="Calibri"/>
      <family val="2"/>
    </font>
    <font>
      <b/>
      <sz val="18"/>
      <color rgb="FFCE181E"/>
      <name val="Calibri"/>
      <family val="2"/>
    </font>
    <font>
      <b/>
      <sz val="14"/>
      <color rgb="FF000000"/>
      <name val="Calibri"/>
      <family val="2"/>
    </font>
    <font>
      <b/>
      <sz val="11"/>
      <color rgb="FF000000"/>
      <name val="Calibri"/>
      <family val="2"/>
    </font>
    <font>
      <sz val="11"/>
      <color rgb="FFFF0000"/>
      <name val="Calibri"/>
      <family val="2"/>
    </font>
    <font>
      <b/>
      <sz val="11"/>
      <color rgb="FFFF0000"/>
      <name val="Calibri"/>
      <family val="2"/>
    </font>
    <font>
      <b/>
      <sz val="10"/>
      <color rgb="FFC00000"/>
      <name val="Calibri"/>
      <family val="2"/>
    </font>
    <font>
      <b/>
      <sz val="11"/>
      <color rgb="FFC00000"/>
      <name val="Calibri"/>
      <family val="2"/>
    </font>
    <font>
      <i/>
      <sz val="11"/>
      <color rgb="FF000000"/>
      <name val="Calibri"/>
      <family val="2"/>
    </font>
    <font>
      <b/>
      <sz val="20"/>
      <color rgb="FFFFFFFF"/>
      <name val="Calibri"/>
      <family val="2"/>
    </font>
    <font>
      <b/>
      <sz val="11"/>
      <color rgb="FFC00000"/>
      <name val="Calibri"/>
      <family val="2"/>
      <charset val="1"/>
    </font>
    <font>
      <i/>
      <sz val="11"/>
      <color rgb="FFC00000"/>
      <name val="Calibri"/>
      <family val="2"/>
    </font>
    <font>
      <b/>
      <sz val="12"/>
      <color rgb="FF000000"/>
      <name val="Calibri"/>
      <family val="2"/>
    </font>
    <font>
      <sz val="12"/>
      <color rgb="FF000000"/>
      <name val="Calibri"/>
      <family val="2"/>
    </font>
    <font>
      <sz val="11"/>
      <color rgb="FF000000"/>
      <name val="Arial Narrow"/>
      <family val="2"/>
    </font>
    <font>
      <b/>
      <sz val="12"/>
      <color rgb="FF000000"/>
      <name val="Calibri"/>
      <family val="2"/>
      <charset val="1"/>
    </font>
    <font>
      <b/>
      <i/>
      <sz val="12"/>
      <color rgb="FF000000"/>
      <name val="Calibri"/>
      <family val="2"/>
    </font>
    <font>
      <b/>
      <sz val="11"/>
      <color rgb="FF000000"/>
      <name val="Arial"/>
      <family val="2"/>
    </font>
    <font>
      <sz val="11"/>
      <name val="Calibri"/>
      <family val="2"/>
    </font>
    <font>
      <b/>
      <sz val="11"/>
      <name val="Calibri"/>
      <family val="2"/>
    </font>
    <font>
      <sz val="18"/>
      <color rgb="FF000000"/>
      <name val="Calibri"/>
      <family val="2"/>
    </font>
    <font>
      <b/>
      <sz val="18"/>
      <color rgb="FF000000"/>
      <name val="Calibri"/>
      <family val="2"/>
      <charset val="1"/>
    </font>
    <font>
      <b/>
      <sz val="12"/>
      <color rgb="FFFF0000"/>
      <name val="Calibri"/>
      <family val="2"/>
    </font>
    <font>
      <b/>
      <sz val="20"/>
      <color rgb="FF000000"/>
      <name val="Calibri"/>
      <family val="2"/>
    </font>
    <font>
      <b/>
      <sz val="8"/>
      <color rgb="FFFF0000"/>
      <name val="Tahoma"/>
      <family val="2"/>
    </font>
    <font>
      <b/>
      <sz val="9"/>
      <color rgb="FF000000"/>
      <name val="Tahoma"/>
      <family val="2"/>
    </font>
    <font>
      <b/>
      <sz val="9"/>
      <name val="Tahoma"/>
      <family val="2"/>
    </font>
    <font>
      <sz val="11"/>
      <color rgb="FF000000"/>
      <name val="Calibri"/>
      <family val="2"/>
      <charset val="1"/>
    </font>
    <font>
      <sz val="12"/>
      <color rgb="FF000000"/>
      <name val="Arial"/>
      <family val="2"/>
    </font>
    <font>
      <b/>
      <sz val="12"/>
      <color rgb="FF000000"/>
      <name val="Arial"/>
      <family val="2"/>
    </font>
    <font>
      <b/>
      <sz val="12"/>
      <color rgb="FF000000"/>
      <name val="Arial"/>
      <family val="2"/>
      <charset val="1"/>
    </font>
    <font>
      <b/>
      <sz val="12"/>
      <color rgb="FF000000"/>
      <name val="Arial"/>
      <family val="2"/>
    </font>
    <font>
      <sz val="12"/>
      <color rgb="FF000000"/>
      <name val="Arial"/>
      <family val="2"/>
    </font>
    <font>
      <sz val="11"/>
      <color rgb="FF000000"/>
      <name val="Arial"/>
      <family val="2"/>
      <charset val="1"/>
    </font>
    <font>
      <sz val="12"/>
      <color rgb="FF000000"/>
      <name val="Arial"/>
      <family val="2"/>
      <charset val="1"/>
    </font>
    <font>
      <b/>
      <sz val="11"/>
      <color rgb="FF000000"/>
      <name val="Calibri"/>
      <family val="2"/>
    </font>
    <font>
      <sz val="11"/>
      <color rgb="FF000000"/>
      <name val="Calibri"/>
      <family val="2"/>
    </font>
    <font>
      <b/>
      <sz val="14"/>
      <color rgb="FFFF0000"/>
      <name val="Calibri"/>
      <family val="2"/>
    </font>
    <font>
      <b/>
      <sz val="14"/>
      <color theme="1"/>
      <name val="Calibri"/>
      <family val="2"/>
    </font>
    <font>
      <b/>
      <sz val="14"/>
      <color rgb="FFC00000"/>
      <name val="Calibri"/>
      <family val="2"/>
    </font>
    <font>
      <b/>
      <sz val="16"/>
      <color rgb="FF000000"/>
      <name val="Arial"/>
      <family val="2"/>
    </font>
    <font>
      <sz val="16"/>
      <color rgb="FF000000"/>
      <name val="Arial"/>
      <family val="2"/>
    </font>
    <font>
      <sz val="16"/>
      <color rgb="FF000000"/>
      <name val="Calibri"/>
      <family val="2"/>
    </font>
  </fonts>
  <fills count="13">
    <fill>
      <patternFill patternType="none"/>
    </fill>
    <fill>
      <patternFill patternType="gray125"/>
    </fill>
    <fill>
      <patternFill patternType="solid">
        <fgColor rgb="FFEBF1DE"/>
        <bgColor rgb="FFF2F2F2"/>
      </patternFill>
    </fill>
    <fill>
      <patternFill patternType="solid">
        <fgColor rgb="FFFFFF00"/>
        <bgColor rgb="FFFFF200"/>
      </patternFill>
    </fill>
    <fill>
      <patternFill patternType="solid">
        <fgColor rgb="FFFFF200"/>
        <bgColor rgb="FFFFFF00"/>
      </patternFill>
    </fill>
    <fill>
      <patternFill patternType="solid">
        <fgColor rgb="FF000000"/>
        <bgColor rgb="FF003300"/>
      </patternFill>
    </fill>
    <fill>
      <patternFill patternType="solid">
        <fgColor rgb="FFBFBFBF"/>
        <bgColor rgb="FFA6A6A6"/>
      </patternFill>
    </fill>
    <fill>
      <patternFill patternType="solid">
        <fgColor rgb="FFFFFFFF"/>
        <bgColor rgb="FFF2F2F2"/>
      </patternFill>
    </fill>
    <fill>
      <patternFill patternType="solid">
        <fgColor rgb="FFF2F2F2"/>
        <bgColor rgb="FFEBF1DE"/>
      </patternFill>
    </fill>
    <fill>
      <patternFill patternType="solid">
        <fgColor rgb="FFD9D9D9"/>
        <bgColor rgb="FFEBF1DE"/>
      </patternFill>
    </fill>
    <fill>
      <patternFill patternType="solid">
        <fgColor rgb="FFA6A6A6"/>
        <bgColor rgb="FFBFBFBF"/>
      </patternFill>
    </fill>
    <fill>
      <patternFill patternType="solid">
        <fgColor rgb="FFFFC000"/>
        <bgColor rgb="FFFF9900"/>
      </patternFill>
    </fill>
    <fill>
      <patternFill patternType="solid">
        <fgColor rgb="FFFFFF00"/>
        <bgColor indexed="64"/>
      </patternFill>
    </fill>
  </fills>
  <borders count="49">
    <border>
      <left/>
      <right/>
      <top/>
      <bottom/>
      <diagonal/>
    </border>
    <border>
      <left style="medium">
        <color auto="1"/>
      </left>
      <right style="medium">
        <color auto="1"/>
      </right>
      <top style="medium">
        <color auto="1"/>
      </top>
      <bottom style="thin">
        <color auto="1"/>
      </bottom>
      <diagonal/>
    </border>
    <border>
      <left style="medium">
        <color auto="1"/>
      </left>
      <right/>
      <top/>
      <bottom/>
      <diagonal/>
    </border>
    <border>
      <left/>
      <right style="medium">
        <color auto="1"/>
      </right>
      <top/>
      <bottom/>
      <diagonal/>
    </border>
    <border>
      <left/>
      <right style="medium">
        <color auto="1"/>
      </right>
      <top/>
      <bottom style="thin">
        <color auto="1"/>
      </bottom>
      <diagonal/>
    </border>
    <border>
      <left style="medium">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top/>
      <bottom style="thin">
        <color auto="1"/>
      </bottom>
      <diagonal/>
    </border>
    <border>
      <left style="medium">
        <color auto="1"/>
      </left>
      <right/>
      <top/>
      <bottom style="medium">
        <color auto="1"/>
      </bottom>
      <diagonal/>
    </border>
    <border>
      <left/>
      <right style="medium">
        <color auto="1"/>
      </right>
      <top/>
      <bottom style="medium">
        <color auto="1"/>
      </bottom>
      <diagonal/>
    </border>
    <border>
      <left style="medium">
        <color auto="1"/>
      </left>
      <right style="medium">
        <color auto="1"/>
      </right>
      <top/>
      <bottom style="thin">
        <color auto="1"/>
      </bottom>
      <diagonal/>
    </border>
    <border>
      <left style="thin">
        <color auto="1"/>
      </left>
      <right style="thin">
        <color auto="1"/>
      </right>
      <top style="thin">
        <color auto="1"/>
      </top>
      <bottom/>
      <diagonal/>
    </border>
    <border>
      <left/>
      <right style="medium">
        <color auto="1"/>
      </right>
      <top style="thin">
        <color auto="1"/>
      </top>
      <bottom style="thin">
        <color auto="1"/>
      </bottom>
      <diagonal/>
    </border>
    <border>
      <left style="thin">
        <color auto="1"/>
      </left>
      <right style="thin">
        <color auto="1"/>
      </right>
      <top/>
      <bottom style="thin">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top style="thin">
        <color auto="1"/>
      </top>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style="medium">
        <color auto="1"/>
      </top>
      <bottom/>
      <diagonal/>
    </border>
    <border>
      <left style="thin">
        <color auto="1"/>
      </left>
      <right style="medium">
        <color auto="1"/>
      </right>
      <top style="medium">
        <color auto="1"/>
      </top>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bottom/>
      <diagonal/>
    </border>
    <border>
      <left style="thin">
        <color auto="1"/>
      </left>
      <right style="medium">
        <color auto="1"/>
      </right>
      <top/>
      <bottom/>
      <diagonal/>
    </border>
    <border>
      <left style="thin">
        <color auto="1"/>
      </left>
      <right style="thin">
        <color auto="1"/>
      </right>
      <top style="thin">
        <color auto="1"/>
      </top>
      <bottom style="medium">
        <color auto="1"/>
      </bottom>
      <diagonal/>
    </border>
    <border>
      <left/>
      <right/>
      <top/>
      <bottom style="thin">
        <color auto="1"/>
      </bottom>
      <diagonal/>
    </border>
    <border>
      <left/>
      <right style="thin">
        <color auto="1"/>
      </right>
      <top/>
      <bottom style="thin">
        <color auto="1"/>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style="thin">
        <color auto="1"/>
      </left>
      <right/>
      <top/>
      <bottom style="thin">
        <color auto="1"/>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medium">
        <color auto="1"/>
      </left>
      <right style="medium">
        <color auto="1"/>
      </right>
      <top style="medium">
        <color auto="1"/>
      </top>
      <bottom/>
      <diagonal/>
    </border>
    <border>
      <left/>
      <right style="thin">
        <color auto="1"/>
      </right>
      <top style="thin">
        <color auto="1"/>
      </top>
      <bottom style="medium">
        <color auto="1"/>
      </bottom>
      <diagonal/>
    </border>
    <border>
      <left/>
      <right style="thin">
        <color auto="1"/>
      </right>
      <top style="thin">
        <color auto="1"/>
      </top>
      <bottom/>
      <diagonal/>
    </border>
    <border>
      <left style="thin">
        <color auto="1"/>
      </left>
      <right style="medium">
        <color auto="1"/>
      </right>
      <top style="thin">
        <color auto="1"/>
      </top>
      <bottom/>
      <diagonal/>
    </border>
    <border>
      <left style="thin">
        <color auto="1"/>
      </left>
      <right style="medium">
        <color auto="1"/>
      </right>
      <top/>
      <bottom style="medium">
        <color auto="1"/>
      </bottom>
      <diagonal/>
    </border>
    <border>
      <left/>
      <right style="medium">
        <color auto="1"/>
      </right>
      <top style="medium">
        <color auto="1"/>
      </top>
      <bottom style="medium">
        <color auto="1"/>
      </bottom>
      <diagonal/>
    </border>
  </borders>
  <cellStyleXfs count="4">
    <xf numFmtId="0" fontId="0" fillId="0" borderId="0"/>
    <xf numFmtId="167" fontId="37" fillId="0" borderId="0" applyBorder="0" applyProtection="0"/>
    <xf numFmtId="0" fontId="37" fillId="0" borderId="0" applyBorder="0" applyProtection="0"/>
    <xf numFmtId="9" fontId="37" fillId="0" borderId="0" applyBorder="0" applyProtection="0"/>
  </cellStyleXfs>
  <cellXfs count="307">
    <xf numFmtId="0" fontId="0" fillId="0" borderId="0" xfId="0"/>
    <xf numFmtId="0" fontId="4" fillId="0" borderId="2" xfId="0" applyFont="1" applyBorder="1" applyProtection="1"/>
    <xf numFmtId="0" fontId="5" fillId="4" borderId="0" xfId="0" applyFont="1" applyFill="1" applyBorder="1" applyAlignment="1" applyProtection="1">
      <alignment horizontal="center"/>
      <protection locked="0"/>
    </xf>
    <xf numFmtId="0" fontId="4" fillId="4" borderId="0" xfId="0" applyFont="1" applyFill="1" applyBorder="1" applyAlignment="1" applyProtection="1">
      <alignment horizontal="right"/>
    </xf>
    <xf numFmtId="3" fontId="4" fillId="4" borderId="0" xfId="0" applyNumberFormat="1" applyFont="1" applyFill="1" applyBorder="1" applyAlignment="1" applyProtection="1">
      <alignment horizontal="right"/>
    </xf>
    <xf numFmtId="0" fontId="5" fillId="3" borderId="3" xfId="0" applyFont="1" applyFill="1" applyBorder="1" applyAlignment="1" applyProtection="1">
      <alignment horizontal="right"/>
      <protection locked="0"/>
    </xf>
    <xf numFmtId="0" fontId="4" fillId="0" borderId="8" xfId="0" applyFont="1" applyBorder="1" applyAlignment="1" applyProtection="1">
      <alignment horizontal="left"/>
    </xf>
    <xf numFmtId="0" fontId="6" fillId="0" borderId="9" xfId="0" applyFont="1" applyBorder="1" applyAlignment="1" applyProtection="1">
      <protection locked="0"/>
    </xf>
    <xf numFmtId="0" fontId="4" fillId="0" borderId="6" xfId="0" applyFont="1" applyBorder="1" applyAlignment="1" applyProtection="1">
      <alignment horizontal="center"/>
    </xf>
    <xf numFmtId="0" fontId="0" fillId="0" borderId="9" xfId="0" applyFont="1" applyBorder="1" applyAlignment="1" applyProtection="1">
      <alignment horizontal="left"/>
    </xf>
    <xf numFmtId="165" fontId="5" fillId="0" borderId="7" xfId="0" applyNumberFormat="1" applyFont="1" applyBorder="1" applyAlignment="1" applyProtection="1">
      <alignment horizontal="right" vertical="center"/>
      <protection locked="0"/>
    </xf>
    <xf numFmtId="0" fontId="4" fillId="0" borderId="6" xfId="0" applyFont="1" applyBorder="1" applyAlignment="1" applyProtection="1">
      <alignment horizontal="center" vertical="center"/>
    </xf>
    <xf numFmtId="0" fontId="4" fillId="0" borderId="10" xfId="0" applyFont="1" applyBorder="1" applyProtection="1"/>
    <xf numFmtId="0" fontId="0" fillId="0" borderId="12" xfId="0" applyBorder="1" applyProtection="1"/>
    <xf numFmtId="0" fontId="0" fillId="0" borderId="13" xfId="0" applyBorder="1" applyProtection="1"/>
    <xf numFmtId="166" fontId="6" fillId="3" borderId="8" xfId="0" applyNumberFormat="1" applyFont="1" applyFill="1" applyBorder="1" applyAlignment="1">
      <alignment horizontal="center" vertical="center"/>
    </xf>
    <xf numFmtId="0" fontId="4" fillId="3" borderId="8" xfId="0" applyFont="1" applyFill="1" applyBorder="1" applyAlignment="1">
      <alignment horizontal="center" vertical="center"/>
    </xf>
    <xf numFmtId="166" fontId="4" fillId="3" borderId="8" xfId="0" applyNumberFormat="1" applyFont="1" applyFill="1" applyBorder="1" applyAlignment="1">
      <alignment horizontal="center" vertical="center" wrapText="1"/>
    </xf>
    <xf numFmtId="166" fontId="8" fillId="3" borderId="17" xfId="1" applyNumberFormat="1" applyFont="1" applyFill="1" applyBorder="1" applyAlignment="1" applyProtection="1">
      <alignment horizontal="center" vertical="center"/>
      <protection locked="0"/>
    </xf>
    <xf numFmtId="0" fontId="11" fillId="3" borderId="7" xfId="0" applyFont="1" applyFill="1" applyBorder="1" applyAlignment="1" applyProtection="1">
      <alignment horizontal="center" vertical="center"/>
      <protection locked="0"/>
    </xf>
    <xf numFmtId="165" fontId="8" fillId="3" borderId="7" xfId="0" applyNumberFormat="1" applyFont="1" applyFill="1" applyBorder="1" applyAlignment="1" applyProtection="1">
      <alignment horizontal="center" vertical="center"/>
      <protection locked="0"/>
    </xf>
    <xf numFmtId="0" fontId="4" fillId="0" borderId="19" xfId="0" applyFont="1" applyBorder="1" applyAlignment="1" applyProtection="1">
      <alignment vertical="center"/>
    </xf>
    <xf numFmtId="0" fontId="4" fillId="0" borderId="0" xfId="0" applyFont="1" applyBorder="1" applyProtection="1"/>
    <xf numFmtId="0" fontId="9" fillId="0" borderId="0" xfId="0" applyFont="1" applyBorder="1" applyAlignment="1" applyProtection="1">
      <alignment horizontal="left"/>
    </xf>
    <xf numFmtId="0" fontId="4" fillId="2" borderId="6" xfId="0" applyFont="1" applyFill="1" applyBorder="1" applyAlignment="1" applyProtection="1">
      <alignment horizontal="center"/>
    </xf>
    <xf numFmtId="0" fontId="4" fillId="2" borderId="9" xfId="0" applyFont="1" applyFill="1" applyBorder="1" applyAlignment="1" applyProtection="1">
      <alignment horizontal="center"/>
    </xf>
    <xf numFmtId="0" fontId="4" fillId="2" borderId="7" xfId="0" applyFont="1" applyFill="1" applyBorder="1" applyAlignment="1" applyProtection="1">
      <alignment horizontal="center"/>
    </xf>
    <xf numFmtId="168" fontId="0" fillId="0" borderId="7" xfId="0" applyNumberFormat="1" applyFont="1" applyBorder="1" applyAlignment="1" applyProtection="1">
      <alignment horizontal="distributed" vertical="distributed" wrapText="1"/>
      <protection locked="0"/>
    </xf>
    <xf numFmtId="0" fontId="4" fillId="0" borderId="24" xfId="0" applyFont="1" applyBorder="1" applyAlignment="1" applyProtection="1">
      <alignment horizontal="center"/>
    </xf>
    <xf numFmtId="9" fontId="0" fillId="0" borderId="25" xfId="0" applyNumberFormat="1" applyFont="1" applyBorder="1" applyAlignment="1" applyProtection="1">
      <alignment horizontal="left"/>
    </xf>
    <xf numFmtId="0" fontId="0" fillId="3" borderId="26" xfId="0" applyFont="1" applyFill="1" applyBorder="1" applyAlignment="1" applyProtection="1">
      <alignment horizontal="left"/>
    </xf>
    <xf numFmtId="10" fontId="5" fillId="3" borderId="25" xfId="0" applyNumberFormat="1" applyFont="1" applyFill="1" applyBorder="1" applyAlignment="1">
      <alignment horizontal="center"/>
    </xf>
    <xf numFmtId="169" fontId="0" fillId="0" borderId="7" xfId="0" applyNumberFormat="1" applyFont="1" applyBorder="1" applyAlignment="1" applyProtection="1">
      <alignment horizontal="distributed" vertical="distributed" wrapText="1"/>
      <protection locked="0"/>
    </xf>
    <xf numFmtId="168" fontId="13" fillId="6" borderId="28" xfId="0" applyNumberFormat="1" applyFont="1" applyFill="1" applyBorder="1" applyAlignment="1" applyProtection="1">
      <alignment horizontal="distributed" vertical="center"/>
    </xf>
    <xf numFmtId="0" fontId="4" fillId="0" borderId="0" xfId="0" applyFont="1" applyBorder="1" applyAlignment="1" applyProtection="1">
      <alignment horizontal="center"/>
    </xf>
    <xf numFmtId="168" fontId="4" fillId="0" borderId="0" xfId="0" applyNumberFormat="1" applyFont="1" applyBorder="1" applyAlignment="1" applyProtection="1">
      <alignment horizontal="distributed" vertical="center"/>
    </xf>
    <xf numFmtId="0" fontId="14" fillId="2" borderId="31" xfId="0" applyFont="1" applyFill="1" applyBorder="1" applyAlignment="1" applyProtection="1">
      <alignment horizontal="center"/>
    </xf>
    <xf numFmtId="0" fontId="4" fillId="2" borderId="32" xfId="0" applyFont="1" applyFill="1" applyBorder="1" applyAlignment="1">
      <alignment horizontal="center"/>
    </xf>
    <xf numFmtId="170" fontId="0" fillId="0" borderId="7" xfId="0" applyNumberFormat="1" applyFont="1" applyBorder="1" applyAlignment="1">
      <alignment horizontal="right" vertical="center"/>
    </xf>
    <xf numFmtId="170" fontId="4" fillId="0" borderId="7" xfId="0" applyNumberFormat="1" applyFont="1" applyBorder="1" applyAlignment="1">
      <alignment horizontal="right" vertical="center"/>
    </xf>
    <xf numFmtId="0" fontId="4" fillId="0" borderId="24" xfId="0" applyFont="1" applyBorder="1" applyAlignment="1" applyProtection="1">
      <alignment horizontal="center" vertical="center"/>
    </xf>
    <xf numFmtId="0" fontId="0" fillId="0" borderId="9" xfId="0" applyFont="1" applyBorder="1" applyAlignment="1">
      <alignment horizontal="left" vertical="center"/>
    </xf>
    <xf numFmtId="0" fontId="0" fillId="0" borderId="26" xfId="0" applyFont="1" applyBorder="1" applyAlignment="1">
      <alignment horizontal="left" vertical="center"/>
    </xf>
    <xf numFmtId="0" fontId="0" fillId="0" borderId="26" xfId="0" applyBorder="1" applyAlignment="1">
      <alignment vertical="center"/>
    </xf>
    <xf numFmtId="171" fontId="0" fillId="0" borderId="26" xfId="0" applyNumberFormat="1" applyFont="1" applyBorder="1" applyAlignment="1">
      <alignment horizontal="center" vertical="center"/>
    </xf>
    <xf numFmtId="10" fontId="0" fillId="0" borderId="25" xfId="0" applyNumberFormat="1" applyBorder="1" applyAlignment="1">
      <alignment horizontal="center" vertical="center"/>
    </xf>
    <xf numFmtId="0" fontId="13" fillId="2" borderId="6" xfId="0" applyFont="1" applyFill="1" applyBorder="1" applyAlignment="1" applyProtection="1">
      <alignment horizontal="center" vertical="center"/>
    </xf>
    <xf numFmtId="168" fontId="13" fillId="2" borderId="7" xfId="0" applyNumberFormat="1" applyFont="1" applyFill="1" applyBorder="1" applyAlignment="1" applyProtection="1">
      <alignment horizontal="distributed" vertical="center"/>
    </xf>
    <xf numFmtId="0" fontId="4" fillId="0" borderId="2" xfId="0" applyFont="1" applyBorder="1" applyAlignment="1" applyProtection="1">
      <alignment horizontal="center"/>
    </xf>
    <xf numFmtId="168" fontId="4" fillId="0" borderId="3" xfId="0" applyNumberFormat="1" applyFont="1" applyBorder="1" applyAlignment="1" applyProtection="1">
      <alignment horizontal="distributed" vertical="center"/>
    </xf>
    <xf numFmtId="0" fontId="14" fillId="2" borderId="33" xfId="0" applyFont="1" applyFill="1" applyBorder="1" applyAlignment="1" applyProtection="1">
      <alignment horizontal="center"/>
    </xf>
    <xf numFmtId="0" fontId="4" fillId="2" borderId="34" xfId="0" applyFont="1" applyFill="1" applyBorder="1" applyAlignment="1">
      <alignment horizontal="center"/>
    </xf>
    <xf numFmtId="170" fontId="0" fillId="0" borderId="7" xfId="0" applyNumberFormat="1" applyFont="1" applyBorder="1" applyAlignment="1" applyProtection="1">
      <alignment horizontal="right" vertical="center"/>
    </xf>
    <xf numFmtId="170" fontId="13" fillId="2" borderId="7" xfId="0" applyNumberFormat="1" applyFont="1" applyFill="1" applyBorder="1" applyAlignment="1" applyProtection="1">
      <alignment vertical="center"/>
    </xf>
    <xf numFmtId="0" fontId="13" fillId="0" borderId="2" xfId="0" applyFont="1" applyBorder="1" applyAlignment="1" applyProtection="1">
      <alignment horizontal="center"/>
    </xf>
    <xf numFmtId="0" fontId="15" fillId="0" borderId="0" xfId="0" applyFont="1" applyBorder="1" applyAlignment="1">
      <alignment horizontal="left"/>
    </xf>
    <xf numFmtId="0" fontId="0" fillId="0" borderId="0" xfId="0" applyBorder="1" applyAlignment="1">
      <alignment horizontal="left"/>
    </xf>
    <xf numFmtId="10" fontId="13" fillId="0" borderId="0" xfId="0" applyNumberFormat="1" applyFont="1" applyBorder="1" applyAlignment="1" applyProtection="1">
      <alignment horizontal="center"/>
    </xf>
    <xf numFmtId="0" fontId="13" fillId="0" borderId="3" xfId="0" applyFont="1" applyBorder="1" applyAlignment="1" applyProtection="1">
      <alignment horizontal="right"/>
    </xf>
    <xf numFmtId="170" fontId="0" fillId="0" borderId="7" xfId="0" applyNumberFormat="1" applyFont="1" applyBorder="1" applyAlignment="1" applyProtection="1">
      <alignment horizontal="right" vertical="center"/>
      <protection locked="0"/>
    </xf>
    <xf numFmtId="170" fontId="13" fillId="2" borderId="7" xfId="0" applyNumberFormat="1" applyFont="1" applyFill="1" applyBorder="1" applyAlignment="1" applyProtection="1">
      <alignment horizontal="distributed" vertical="center"/>
    </xf>
    <xf numFmtId="0" fontId="0" fillId="0" borderId="2" xfId="0" applyBorder="1" applyProtection="1"/>
    <xf numFmtId="0" fontId="9" fillId="0" borderId="3" xfId="0" applyFont="1" applyBorder="1" applyAlignment="1" applyProtection="1">
      <alignment horizontal="left"/>
    </xf>
    <xf numFmtId="0" fontId="14" fillId="2" borderId="33" xfId="0" applyFont="1" applyFill="1" applyBorder="1" applyAlignment="1" applyProtection="1">
      <alignment horizontal="center" vertical="center"/>
    </xf>
    <xf numFmtId="0" fontId="4" fillId="2" borderId="34" xfId="0" applyFont="1" applyFill="1" applyBorder="1" applyAlignment="1">
      <alignment horizontal="center" vertical="center"/>
    </xf>
    <xf numFmtId="0" fontId="0" fillId="0" borderId="6" xfId="0" applyFont="1" applyBorder="1" applyAlignment="1" applyProtection="1">
      <alignment vertical="center"/>
    </xf>
    <xf numFmtId="170" fontId="16" fillId="6" borderId="28" xfId="0" applyNumberFormat="1" applyFont="1" applyFill="1" applyBorder="1" applyAlignment="1" applyProtection="1">
      <alignment vertical="center"/>
    </xf>
    <xf numFmtId="0" fontId="13" fillId="0" borderId="0" xfId="0" applyFont="1" applyBorder="1" applyAlignment="1" applyProtection="1">
      <alignment vertical="center"/>
    </xf>
    <xf numFmtId="0" fontId="14" fillId="0" borderId="0" xfId="0" applyFont="1" applyBorder="1" applyAlignment="1">
      <alignment vertical="center"/>
    </xf>
    <xf numFmtId="4" fontId="17" fillId="0" borderId="0" xfId="0" applyNumberFormat="1" applyFont="1" applyBorder="1" applyAlignment="1" applyProtection="1">
      <alignment vertical="center"/>
    </xf>
    <xf numFmtId="168" fontId="0" fillId="0" borderId="7" xfId="0" applyNumberFormat="1" applyBorder="1" applyAlignment="1" applyProtection="1">
      <alignment horizontal="distributed" vertical="center"/>
    </xf>
    <xf numFmtId="168" fontId="0" fillId="0" borderId="7" xfId="0" applyNumberFormat="1" applyFont="1" applyBorder="1" applyAlignment="1" applyProtection="1">
      <alignment horizontal="distributed" vertical="center"/>
    </xf>
    <xf numFmtId="0" fontId="0" fillId="0" borderId="0" xfId="0" applyProtection="1"/>
    <xf numFmtId="0" fontId="14" fillId="8" borderId="31" xfId="0" applyFont="1" applyFill="1" applyBorder="1" applyAlignment="1" applyProtection="1">
      <alignment horizontal="center"/>
    </xf>
    <xf numFmtId="0" fontId="4" fillId="8" borderId="32" xfId="0" applyFont="1" applyFill="1" applyBorder="1" applyAlignment="1">
      <alignment horizontal="center"/>
    </xf>
    <xf numFmtId="0" fontId="18" fillId="9" borderId="25" xfId="0" applyFont="1" applyFill="1" applyBorder="1" applyAlignment="1" applyProtection="1">
      <alignment horizontal="center" vertical="center"/>
    </xf>
    <xf numFmtId="170" fontId="0" fillId="0" borderId="9" xfId="0" applyNumberFormat="1" applyFont="1" applyBorder="1" applyAlignment="1" applyProtection="1">
      <alignment horizontal="right" vertical="center"/>
    </xf>
    <xf numFmtId="0" fontId="0" fillId="0" borderId="8" xfId="0" applyFont="1" applyBorder="1" applyAlignment="1">
      <alignment horizontal="center"/>
    </xf>
    <xf numFmtId="0" fontId="0" fillId="0" borderId="0" xfId="0" applyAlignment="1">
      <alignment horizontal="center"/>
    </xf>
    <xf numFmtId="0" fontId="19" fillId="0" borderId="6" xfId="0" applyFont="1" applyBorder="1" applyAlignment="1" applyProtection="1">
      <alignment horizontal="center" vertical="center"/>
    </xf>
    <xf numFmtId="170" fontId="19" fillId="0" borderId="7" xfId="0" applyNumberFormat="1" applyFont="1" applyBorder="1" applyAlignment="1" applyProtection="1">
      <alignment horizontal="right" vertical="center"/>
    </xf>
    <xf numFmtId="0" fontId="19" fillId="0" borderId="24" xfId="0" applyFont="1" applyBorder="1" applyAlignment="1" applyProtection="1">
      <alignment horizontal="center" vertical="center"/>
    </xf>
    <xf numFmtId="0" fontId="19" fillId="0" borderId="9" xfId="0" applyFont="1" applyBorder="1" applyAlignment="1" applyProtection="1">
      <alignment horizontal="left" vertical="center"/>
    </xf>
    <xf numFmtId="0" fontId="19" fillId="0" borderId="26" xfId="0" applyFont="1" applyBorder="1" applyAlignment="1" applyProtection="1">
      <alignment horizontal="left" vertical="center"/>
    </xf>
    <xf numFmtId="0" fontId="19" fillId="0" borderId="26" xfId="0" applyFont="1" applyBorder="1" applyAlignment="1"/>
    <xf numFmtId="10" fontId="19" fillId="0" borderId="26" xfId="3" applyNumberFormat="1" applyFont="1" applyBorder="1" applyAlignment="1" applyProtection="1">
      <alignment horizontal="center" vertical="center"/>
    </xf>
    <xf numFmtId="0" fontId="20" fillId="0" borderId="25" xfId="0" applyFont="1" applyBorder="1" applyAlignment="1"/>
    <xf numFmtId="170" fontId="20" fillId="0" borderId="17" xfId="0" applyNumberFormat="1" applyFont="1" applyBorder="1" applyAlignment="1" applyProtection="1">
      <alignment horizontal="right" vertical="center"/>
    </xf>
    <xf numFmtId="0" fontId="19" fillId="0" borderId="8" xfId="0" applyFont="1" applyBorder="1" applyAlignment="1" applyProtection="1">
      <alignment horizontal="center" vertical="center"/>
    </xf>
    <xf numFmtId="0" fontId="19" fillId="0" borderId="36" xfId="0" applyFont="1" applyBorder="1" applyAlignment="1" applyProtection="1">
      <alignment horizontal="left" vertical="center"/>
    </xf>
    <xf numFmtId="0" fontId="19" fillId="0" borderId="36" xfId="0" applyFont="1" applyBorder="1" applyAlignment="1"/>
    <xf numFmtId="10" fontId="19" fillId="0" borderId="36" xfId="3" applyNumberFormat="1" applyFont="1" applyBorder="1" applyAlignment="1" applyProtection="1">
      <alignment horizontal="center" vertical="center"/>
    </xf>
    <xf numFmtId="0" fontId="20" fillId="0" borderId="37" xfId="0" applyFont="1" applyBorder="1" applyAlignment="1"/>
    <xf numFmtId="170" fontId="19" fillId="0" borderId="17" xfId="0" applyNumberFormat="1" applyFont="1" applyBorder="1" applyAlignment="1" applyProtection="1">
      <alignment horizontal="right" vertical="center"/>
    </xf>
    <xf numFmtId="170" fontId="13" fillId="2" borderId="7" xfId="0" applyNumberFormat="1" applyFont="1" applyFill="1" applyBorder="1" applyAlignment="1" applyProtection="1">
      <alignment horizontal="right" vertical="center"/>
    </xf>
    <xf numFmtId="0" fontId="13" fillId="0" borderId="0" xfId="0" applyFont="1" applyBorder="1" applyAlignment="1" applyProtection="1">
      <alignment horizontal="center"/>
    </xf>
    <xf numFmtId="10" fontId="13" fillId="0" borderId="0" xfId="3" applyNumberFormat="1" applyFont="1" applyBorder="1" applyAlignment="1" applyProtection="1">
      <alignment horizontal="center"/>
    </xf>
    <xf numFmtId="4" fontId="13" fillId="0" borderId="3" xfId="0" applyNumberFormat="1" applyFont="1" applyBorder="1" applyAlignment="1" applyProtection="1">
      <alignment horizontal="right" vertical="center"/>
    </xf>
    <xf numFmtId="0" fontId="14" fillId="0" borderId="2" xfId="0" applyFont="1" applyBorder="1" applyAlignment="1" applyProtection="1">
      <alignment horizontal="center"/>
    </xf>
    <xf numFmtId="0" fontId="4" fillId="0" borderId="0" xfId="0" applyFont="1" applyBorder="1" applyAlignment="1">
      <alignment horizontal="center"/>
    </xf>
    <xf numFmtId="0" fontId="0" fillId="0" borderId="0" xfId="0" applyBorder="1" applyAlignment="1">
      <alignment horizontal="center"/>
    </xf>
    <xf numFmtId="0" fontId="4" fillId="0" borderId="3" xfId="0" applyFont="1" applyBorder="1" applyAlignment="1">
      <alignment horizontal="center"/>
    </xf>
    <xf numFmtId="0" fontId="14" fillId="2" borderId="31" xfId="0" applyFont="1" applyFill="1" applyBorder="1" applyAlignment="1" applyProtection="1">
      <alignment horizontal="center" vertical="center"/>
    </xf>
    <xf numFmtId="0" fontId="4" fillId="2" borderId="32" xfId="0" applyFont="1" applyFill="1" applyBorder="1" applyAlignment="1">
      <alignment horizontal="center" vertical="center"/>
    </xf>
    <xf numFmtId="0" fontId="14" fillId="0" borderId="6" xfId="0" applyFont="1" applyBorder="1" applyAlignment="1" applyProtection="1">
      <alignment horizontal="center"/>
    </xf>
    <xf numFmtId="170" fontId="0" fillId="0" borderId="7" xfId="0" applyNumberFormat="1" applyBorder="1" applyAlignment="1">
      <alignment horizontal="right"/>
    </xf>
    <xf numFmtId="170" fontId="16" fillId="10" borderId="28" xfId="0" applyNumberFormat="1" applyFont="1" applyFill="1" applyBorder="1" applyAlignment="1" applyProtection="1">
      <alignment vertical="center"/>
    </xf>
    <xf numFmtId="0" fontId="13" fillId="2" borderId="12" xfId="0" applyFont="1" applyFill="1" applyBorder="1" applyAlignment="1" applyProtection="1">
      <alignment horizontal="center"/>
    </xf>
    <xf numFmtId="0" fontId="4" fillId="2" borderId="4" xfId="0" applyFont="1" applyFill="1" applyBorder="1" applyAlignment="1">
      <alignment horizontal="center"/>
    </xf>
    <xf numFmtId="0" fontId="13" fillId="0" borderId="31" xfId="0" applyFont="1" applyBorder="1" applyAlignment="1" applyProtection="1">
      <alignment horizontal="center"/>
    </xf>
    <xf numFmtId="170" fontId="0" fillId="0" borderId="32" xfId="0" applyNumberFormat="1" applyFont="1" applyBorder="1" applyAlignment="1">
      <alignment horizontal="center"/>
    </xf>
    <xf numFmtId="0" fontId="4" fillId="0" borderId="0" xfId="0" applyFont="1" applyBorder="1" applyAlignment="1" applyProtection="1">
      <alignment horizontal="center" vertical="center"/>
    </xf>
    <xf numFmtId="0" fontId="0" fillId="0" borderId="0" xfId="0" applyFont="1" applyBorder="1" applyAlignment="1" applyProtection="1">
      <alignment horizontal="left" vertical="center"/>
    </xf>
    <xf numFmtId="10" fontId="0" fillId="0" borderId="0" xfId="3" applyNumberFormat="1" applyFont="1" applyBorder="1" applyAlignment="1" applyProtection="1">
      <alignment horizontal="center" vertical="center"/>
    </xf>
    <xf numFmtId="4" fontId="0" fillId="0" borderId="0" xfId="0" applyNumberFormat="1" applyFont="1" applyBorder="1" applyAlignment="1" applyProtection="1">
      <alignment horizontal="right" vertical="center"/>
    </xf>
    <xf numFmtId="0" fontId="13" fillId="2" borderId="12" xfId="0" applyFont="1" applyFill="1" applyBorder="1" applyAlignment="1" applyProtection="1">
      <alignment horizontal="center" vertical="center"/>
    </xf>
    <xf numFmtId="0" fontId="4" fillId="2" borderId="4" xfId="0" applyFont="1" applyFill="1" applyBorder="1" applyAlignment="1">
      <alignment horizontal="center" vertical="center"/>
    </xf>
    <xf numFmtId="0" fontId="13" fillId="0" borderId="6" xfId="0" applyFont="1" applyBorder="1" applyAlignment="1" applyProtection="1">
      <alignment horizontal="center" vertical="center"/>
    </xf>
    <xf numFmtId="10" fontId="0" fillId="0" borderId="41" xfId="0" applyNumberFormat="1" applyFont="1" applyBorder="1" applyAlignment="1">
      <alignment horizontal="center" vertical="center"/>
    </xf>
    <xf numFmtId="170" fontId="4" fillId="0" borderId="42" xfId="0" applyNumberFormat="1" applyFont="1" applyBorder="1" applyAlignment="1">
      <alignment horizontal="center" vertical="center"/>
    </xf>
    <xf numFmtId="10" fontId="0" fillId="0" borderId="40" xfId="0" applyNumberFormat="1" applyFont="1" applyBorder="1" applyAlignment="1">
      <alignment horizontal="center" vertical="center"/>
    </xf>
    <xf numFmtId="0" fontId="0" fillId="0" borderId="25" xfId="0" applyBorder="1" applyAlignment="1">
      <alignment vertical="center"/>
    </xf>
    <xf numFmtId="170" fontId="4" fillId="0" borderId="7" xfId="0" applyNumberFormat="1" applyFont="1" applyBorder="1" applyAlignment="1">
      <alignment horizontal="center" vertical="center"/>
    </xf>
    <xf numFmtId="170" fontId="0" fillId="0" borderId="7" xfId="0" applyNumberFormat="1" applyFont="1" applyBorder="1" applyAlignment="1">
      <alignment horizontal="center" vertical="center"/>
    </xf>
    <xf numFmtId="0" fontId="0" fillId="0" borderId="0" xfId="0" applyBorder="1" applyAlignment="1">
      <alignment vertical="center"/>
    </xf>
    <xf numFmtId="10" fontId="13" fillId="0" borderId="0" xfId="0" applyNumberFormat="1" applyFont="1" applyBorder="1" applyAlignment="1">
      <alignment horizontal="center" vertical="center"/>
    </xf>
    <xf numFmtId="170" fontId="4" fillId="0" borderId="7" xfId="0" applyNumberFormat="1" applyFont="1" applyBorder="1" applyAlignment="1" applyProtection="1">
      <alignment horizontal="right" vertical="center"/>
    </xf>
    <xf numFmtId="10" fontId="0" fillId="2" borderId="25" xfId="0" applyNumberFormat="1" applyFill="1" applyBorder="1" applyAlignment="1">
      <alignment horizontal="center" vertical="center"/>
    </xf>
    <xf numFmtId="170" fontId="16" fillId="2" borderId="7" xfId="0" applyNumberFormat="1" applyFont="1" applyFill="1" applyBorder="1" applyAlignment="1" applyProtection="1">
      <alignment horizontal="right" vertical="center"/>
    </xf>
    <xf numFmtId="0" fontId="21" fillId="6" borderId="44" xfId="0" applyFont="1" applyFill="1" applyBorder="1" applyAlignment="1">
      <alignment vertical="center"/>
    </xf>
    <xf numFmtId="170" fontId="22" fillId="6" borderId="28" xfId="0" applyNumberFormat="1" applyFont="1" applyFill="1" applyBorder="1" applyAlignment="1" applyProtection="1">
      <alignment horizontal="right" vertical="center"/>
    </xf>
    <xf numFmtId="0" fontId="4" fillId="2" borderId="8" xfId="0" applyFont="1" applyFill="1" applyBorder="1" applyAlignment="1" applyProtection="1">
      <alignment horizontal="center" vertical="center" wrapText="1"/>
    </xf>
    <xf numFmtId="0" fontId="4" fillId="2" borderId="32" xfId="0" applyFont="1" applyFill="1" applyBorder="1" applyAlignment="1" applyProtection="1">
      <alignment horizontal="center" vertical="center" wrapText="1"/>
    </xf>
    <xf numFmtId="170" fontId="13" fillId="0" borderId="16" xfId="0" applyNumberFormat="1" applyFont="1" applyBorder="1" applyAlignment="1">
      <alignment horizontal="center" vertical="center"/>
    </xf>
    <xf numFmtId="0" fontId="23" fillId="3" borderId="16" xfId="0" applyFont="1" applyFill="1" applyBorder="1" applyAlignment="1">
      <alignment horizontal="center" vertical="center"/>
    </xf>
    <xf numFmtId="170" fontId="13" fillId="0" borderId="45" xfId="0" applyNumberFormat="1" applyFont="1" applyBorder="1" applyAlignment="1">
      <alignment horizontal="center" vertical="center"/>
    </xf>
    <xf numFmtId="0" fontId="23" fillId="3" borderId="45" xfId="0" applyFont="1" applyFill="1" applyBorder="1" applyAlignment="1">
      <alignment horizontal="center" vertical="center"/>
    </xf>
    <xf numFmtId="170" fontId="13" fillId="0" borderId="46" xfId="0" applyNumberFormat="1" applyFont="1" applyBorder="1" applyAlignment="1" applyProtection="1">
      <alignment horizontal="center" vertical="center"/>
    </xf>
    <xf numFmtId="170" fontId="24" fillId="6" borderId="20" xfId="0" applyNumberFormat="1" applyFont="1" applyFill="1" applyBorder="1" applyAlignment="1" applyProtection="1">
      <alignment horizontal="right" vertical="center"/>
    </xf>
    <xf numFmtId="4" fontId="4" fillId="0" borderId="0" xfId="0" applyNumberFormat="1" applyFont="1" applyBorder="1" applyAlignment="1" applyProtection="1">
      <alignment horizontal="right"/>
    </xf>
    <xf numFmtId="0" fontId="4" fillId="2" borderId="17" xfId="0" applyFont="1" applyFill="1" applyBorder="1" applyAlignment="1" applyProtection="1">
      <alignment horizontal="center" vertical="center"/>
    </xf>
    <xf numFmtId="0" fontId="13" fillId="0" borderId="24" xfId="0" applyFont="1" applyBorder="1" applyAlignment="1" applyProtection="1">
      <alignment horizontal="center" vertical="center" wrapText="1"/>
    </xf>
    <xf numFmtId="170" fontId="13" fillId="0" borderId="32" xfId="0" applyNumberFormat="1" applyFont="1" applyBorder="1" applyAlignment="1" applyProtection="1">
      <alignment horizontal="center" vertical="center" wrapText="1"/>
    </xf>
    <xf numFmtId="173" fontId="37" fillId="0" borderId="0" xfId="2" applyNumberFormat="1" applyBorder="1" applyProtection="1"/>
    <xf numFmtId="0" fontId="13" fillId="0" borderId="19" xfId="0" applyFont="1" applyBorder="1" applyAlignment="1" applyProtection="1">
      <alignment horizontal="center" vertical="center" wrapText="1"/>
    </xf>
    <xf numFmtId="170" fontId="13" fillId="0" borderId="47" xfId="0" applyNumberFormat="1" applyFont="1" applyBorder="1" applyAlignment="1" applyProtection="1">
      <alignment horizontal="center" vertical="center" wrapText="1"/>
    </xf>
    <xf numFmtId="0" fontId="8" fillId="3" borderId="7" xfId="0" applyFont="1" applyFill="1" applyBorder="1" applyAlignment="1" applyProtection="1">
      <alignment horizontal="center" vertical="center" wrapText="1"/>
      <protection locked="0"/>
    </xf>
    <xf numFmtId="0" fontId="29" fillId="0" borderId="0" xfId="0" applyFont="1" applyAlignment="1">
      <alignment vertical="center"/>
    </xf>
    <xf numFmtId="0" fontId="5" fillId="0" borderId="0" xfId="0" applyFont="1" applyBorder="1" applyAlignment="1" applyProtection="1">
      <alignment horizontal="center"/>
      <protection locked="0"/>
    </xf>
    <xf numFmtId="0" fontId="4" fillId="0" borderId="0" xfId="0" applyFont="1" applyBorder="1" applyAlignment="1" applyProtection="1">
      <alignment horizontal="right"/>
    </xf>
    <xf numFmtId="0" fontId="5" fillId="0" borderId="3" xfId="0" applyFont="1" applyBorder="1" applyAlignment="1" applyProtection="1">
      <alignment horizontal="right"/>
      <protection locked="0"/>
    </xf>
    <xf numFmtId="0" fontId="30" fillId="7" borderId="0" xfId="0" applyFont="1" applyFill="1" applyAlignment="1">
      <alignment vertical="center"/>
    </xf>
    <xf numFmtId="0" fontId="29" fillId="7" borderId="0" xfId="0" applyFont="1" applyFill="1" applyAlignment="1">
      <alignment vertical="center"/>
    </xf>
    <xf numFmtId="0" fontId="30" fillId="6" borderId="8" xfId="0" applyFont="1" applyFill="1" applyBorder="1" applyAlignment="1">
      <alignment horizontal="center" vertical="center" wrapText="1"/>
    </xf>
    <xf numFmtId="0" fontId="31" fillId="6" borderId="8" xfId="0" applyFont="1" applyFill="1" applyBorder="1" applyAlignment="1">
      <alignment horizontal="center" vertical="center" wrapText="1"/>
    </xf>
    <xf numFmtId="0" fontId="32" fillId="6" borderId="8" xfId="0" applyFont="1" applyFill="1" applyBorder="1" applyAlignment="1">
      <alignment horizontal="center" vertical="center" wrapText="1"/>
    </xf>
    <xf numFmtId="1" fontId="29" fillId="7" borderId="0" xfId="0" applyNumberFormat="1" applyFont="1" applyFill="1" applyAlignment="1">
      <alignment horizontal="center" vertical="center"/>
    </xf>
    <xf numFmtId="0" fontId="29" fillId="0" borderId="8" xfId="0" applyFont="1" applyBorder="1" applyAlignment="1">
      <alignment horizontal="center" vertical="center"/>
    </xf>
    <xf numFmtId="0" fontId="33" fillId="0" borderId="8" xfId="0" applyFont="1" applyBorder="1" applyAlignment="1">
      <alignment horizontal="left" vertical="center" wrapText="1"/>
    </xf>
    <xf numFmtId="0" fontId="29" fillId="0" borderId="8" xfId="0" applyFont="1" applyBorder="1" applyAlignment="1">
      <alignment horizontal="center" vertical="center" wrapText="1"/>
    </xf>
    <xf numFmtId="174" fontId="29" fillId="0" borderId="8" xfId="0" applyNumberFormat="1" applyFont="1" applyBorder="1" applyAlignment="1">
      <alignment horizontal="center" vertical="center" wrapText="1"/>
    </xf>
    <xf numFmtId="169" fontId="34" fillId="0" borderId="8" xfId="2" applyNumberFormat="1" applyFont="1" applyBorder="1" applyAlignment="1" applyProtection="1">
      <alignment horizontal="center"/>
    </xf>
    <xf numFmtId="0" fontId="33" fillId="0" borderId="8" xfId="0" applyFont="1" applyBorder="1" applyAlignment="1">
      <alignment horizontal="justify" vertical="center" wrapText="1"/>
    </xf>
    <xf numFmtId="0" fontId="35" fillId="0" borderId="8" xfId="0" applyFont="1" applyBorder="1" applyAlignment="1">
      <alignment horizontal="center" vertical="center" wrapText="1"/>
    </xf>
    <xf numFmtId="169" fontId="34" fillId="0" borderId="8" xfId="2" applyNumberFormat="1" applyFont="1" applyBorder="1" applyAlignment="1" applyProtection="1">
      <alignment horizontal="center" vertical="center" wrapText="1"/>
    </xf>
    <xf numFmtId="0" fontId="35" fillId="0" borderId="8" xfId="0" applyFont="1" applyBorder="1" applyAlignment="1">
      <alignment horizontal="justify" vertical="center" wrapText="1"/>
    </xf>
    <xf numFmtId="168" fontId="30" fillId="6" borderId="8" xfId="2" applyNumberFormat="1" applyFont="1" applyFill="1" applyBorder="1" applyAlignment="1" applyProtection="1">
      <alignment horizontal="center" vertical="center"/>
    </xf>
    <xf numFmtId="0" fontId="0" fillId="7" borderId="0" xfId="0" applyFill="1"/>
    <xf numFmtId="3" fontId="4" fillId="0" borderId="0" xfId="0" applyNumberFormat="1" applyFont="1" applyBorder="1" applyAlignment="1" applyProtection="1">
      <alignment horizontal="right"/>
    </xf>
    <xf numFmtId="0" fontId="4" fillId="0" borderId="8" xfId="0" applyFont="1" applyBorder="1" applyAlignment="1">
      <alignment horizontal="center" vertical="center"/>
    </xf>
    <xf numFmtId="0" fontId="4" fillId="0" borderId="8" xfId="0" applyFont="1" applyBorder="1" applyAlignment="1">
      <alignment horizontal="center" vertical="center" wrapText="1"/>
    </xf>
    <xf numFmtId="0" fontId="28" fillId="0" borderId="8" xfId="0" applyFont="1" applyBorder="1" applyAlignment="1">
      <alignment horizontal="center" vertical="center" wrapText="1"/>
    </xf>
    <xf numFmtId="169" fontId="37" fillId="0" borderId="8" xfId="2" applyNumberFormat="1" applyBorder="1" applyAlignment="1" applyProtection="1">
      <alignment horizontal="center" vertical="center"/>
    </xf>
    <xf numFmtId="1" fontId="4" fillId="0" borderId="8" xfId="0" applyNumberFormat="1" applyFont="1" applyBorder="1" applyAlignment="1">
      <alignment horizontal="center" vertical="center" wrapText="1"/>
    </xf>
    <xf numFmtId="175" fontId="0" fillId="7" borderId="0" xfId="0" applyNumberFormat="1" applyFill="1"/>
    <xf numFmtId="10" fontId="39" fillId="3" borderId="37" xfId="0" applyNumberFormat="1" applyFont="1" applyFill="1" applyBorder="1" applyAlignment="1">
      <alignment horizontal="center" vertical="center"/>
    </xf>
    <xf numFmtId="171" fontId="39" fillId="3" borderId="37" xfId="0" applyNumberFormat="1" applyFont="1" applyFill="1" applyBorder="1" applyAlignment="1">
      <alignment horizontal="center" vertical="center"/>
    </xf>
    <xf numFmtId="0" fontId="38" fillId="12" borderId="8" xfId="0" applyFont="1" applyFill="1" applyBorder="1" applyAlignment="1" applyProtection="1">
      <protection locked="0"/>
    </xf>
    <xf numFmtId="0" fontId="3" fillId="0" borderId="7" xfId="0" applyFont="1" applyFill="1" applyBorder="1" applyAlignment="1" applyProtection="1">
      <alignment horizontal="right"/>
    </xf>
    <xf numFmtId="175" fontId="4" fillId="0" borderId="8" xfId="0" applyNumberFormat="1" applyFont="1" applyBorder="1" applyAlignment="1">
      <alignment horizontal="center" vertical="center"/>
    </xf>
    <xf numFmtId="1" fontId="40" fillId="3" borderId="7" xfId="0" applyNumberFormat="1" applyFont="1" applyFill="1" applyBorder="1" applyAlignment="1" applyProtection="1">
      <alignment horizontal="center" vertical="center"/>
      <protection locked="0"/>
    </xf>
    <xf numFmtId="176" fontId="4" fillId="7" borderId="48" xfId="0" applyNumberFormat="1" applyFont="1" applyFill="1" applyBorder="1" applyAlignment="1">
      <alignment horizontal="center" vertical="center"/>
    </xf>
    <xf numFmtId="170" fontId="0" fillId="0" borderId="32" xfId="0" applyNumberFormat="1" applyFont="1" applyFill="1" applyBorder="1" applyAlignment="1">
      <alignment horizontal="center"/>
    </xf>
    <xf numFmtId="0" fontId="0" fillId="7" borderId="0" xfId="0" applyFill="1" applyAlignment="1">
      <alignment vertical="center"/>
    </xf>
    <xf numFmtId="0" fontId="36" fillId="0" borderId="9" xfId="0" applyFont="1" applyBorder="1" applyAlignment="1">
      <alignment horizontal="center" vertical="center"/>
    </xf>
    <xf numFmtId="0" fontId="36" fillId="0" borderId="26" xfId="0" applyFont="1" applyBorder="1" applyAlignment="1">
      <alignment horizontal="center" vertical="center"/>
    </xf>
    <xf numFmtId="0" fontId="36" fillId="0" borderId="25" xfId="0" applyFont="1" applyBorder="1" applyAlignment="1">
      <alignment horizontal="center" vertical="center"/>
    </xf>
    <xf numFmtId="169" fontId="36" fillId="0" borderId="25" xfId="0" applyNumberFormat="1" applyFont="1" applyBorder="1" applyAlignment="1">
      <alignment horizontal="center" vertical="center"/>
    </xf>
    <xf numFmtId="1" fontId="4" fillId="0" borderId="8" xfId="0" applyNumberFormat="1" applyFont="1" applyBorder="1" applyAlignment="1">
      <alignment horizontal="center" vertical="center"/>
    </xf>
    <xf numFmtId="0" fontId="0" fillId="0" borderId="0" xfId="0" applyAlignment="1">
      <alignment vertical="center"/>
    </xf>
    <xf numFmtId="0" fontId="42" fillId="0" borderId="0" xfId="0" applyFont="1" applyAlignment="1">
      <alignment vertical="center"/>
    </xf>
    <xf numFmtId="0" fontId="43" fillId="0" borderId="0" xfId="0" applyFont="1"/>
    <xf numFmtId="4" fontId="29" fillId="7" borderId="0" xfId="0" applyNumberFormat="1" applyFont="1" applyFill="1" applyAlignment="1">
      <alignment vertical="center"/>
    </xf>
    <xf numFmtId="0" fontId="4" fillId="2" borderId="6" xfId="0" applyFont="1" applyFill="1" applyBorder="1" applyAlignment="1" applyProtection="1">
      <alignment horizontal="center" vertical="center" wrapText="1"/>
    </xf>
    <xf numFmtId="0" fontId="13" fillId="0" borderId="6" xfId="0" applyFont="1" applyBorder="1" applyAlignment="1" applyProtection="1">
      <alignment horizontal="center" vertical="center" wrapText="1"/>
    </xf>
    <xf numFmtId="0" fontId="24" fillId="6" borderId="19" xfId="0" applyFont="1" applyFill="1" applyBorder="1" applyAlignment="1" applyProtection="1">
      <alignment horizontal="center" vertical="center"/>
    </xf>
    <xf numFmtId="0" fontId="4" fillId="0" borderId="0" xfId="0" applyFont="1" applyBorder="1" applyAlignment="1" applyProtection="1">
      <alignment horizontal="center" vertical="center"/>
    </xf>
    <xf numFmtId="0" fontId="10" fillId="5" borderId="1" xfId="0" applyFont="1" applyFill="1" applyBorder="1" applyAlignment="1" applyProtection="1">
      <alignment horizontal="center"/>
    </xf>
    <xf numFmtId="0" fontId="4" fillId="2" borderId="24" xfId="0" applyFont="1" applyFill="1" applyBorder="1" applyAlignment="1" applyProtection="1">
      <alignment horizontal="center" vertical="center"/>
    </xf>
    <xf numFmtId="0" fontId="14" fillId="0" borderId="8" xfId="0" applyFont="1" applyBorder="1" applyAlignment="1" applyProtection="1">
      <alignment horizontal="center" vertical="center" wrapText="1"/>
    </xf>
    <xf numFmtId="0" fontId="14" fillId="0" borderId="35" xfId="0" applyFont="1" applyBorder="1" applyAlignment="1" applyProtection="1">
      <alignment horizontal="center" vertical="center" wrapText="1"/>
    </xf>
    <xf numFmtId="0" fontId="4" fillId="0" borderId="8" xfId="0" applyFont="1" applyBorder="1" applyAlignment="1" applyProtection="1">
      <alignment horizontal="left" vertical="center"/>
    </xf>
    <xf numFmtId="0" fontId="4" fillId="2" borderId="8" xfId="0" applyFont="1" applyFill="1" applyBorder="1" applyAlignment="1" applyProtection="1">
      <alignment horizontal="center" vertical="center"/>
    </xf>
    <xf numFmtId="0" fontId="1" fillId="6" borderId="27" xfId="0" applyFont="1" applyFill="1" applyBorder="1" applyAlignment="1" applyProtection="1">
      <alignment vertical="center"/>
    </xf>
    <xf numFmtId="0" fontId="4" fillId="2" borderId="5" xfId="0" applyFont="1" applyFill="1" applyBorder="1" applyAlignment="1" applyProtection="1">
      <alignment horizontal="center" vertical="center"/>
    </xf>
    <xf numFmtId="0" fontId="0" fillId="0" borderId="8" xfId="0" applyFont="1" applyBorder="1" applyAlignment="1">
      <alignment horizontal="left" vertical="center"/>
    </xf>
    <xf numFmtId="10" fontId="0" fillId="0" borderId="8" xfId="0" applyNumberFormat="1" applyFont="1" applyBorder="1" applyAlignment="1">
      <alignment horizontal="center" vertical="center"/>
    </xf>
    <xf numFmtId="10" fontId="39" fillId="3" borderId="8" xfId="0" applyNumberFormat="1" applyFont="1" applyFill="1" applyBorder="1" applyAlignment="1">
      <alignment horizontal="center" vertical="center"/>
    </xf>
    <xf numFmtId="0" fontId="13" fillId="10" borderId="27" xfId="0" applyFont="1" applyFill="1" applyBorder="1" applyAlignment="1" applyProtection="1">
      <alignment vertical="center"/>
    </xf>
    <xf numFmtId="10" fontId="13" fillId="10" borderId="35" xfId="0" applyNumberFormat="1" applyFont="1" applyFill="1" applyBorder="1" applyAlignment="1">
      <alignment horizontal="center" vertical="center"/>
    </xf>
    <xf numFmtId="0" fontId="10" fillId="5" borderId="43" xfId="0" applyFont="1" applyFill="1" applyBorder="1" applyAlignment="1" applyProtection="1">
      <alignment horizontal="center"/>
    </xf>
    <xf numFmtId="0" fontId="4" fillId="2" borderId="1" xfId="0" applyFont="1" applyFill="1" applyBorder="1" applyAlignment="1" applyProtection="1">
      <alignment horizontal="center"/>
    </xf>
    <xf numFmtId="170" fontId="0" fillId="0" borderId="7" xfId="0" applyNumberFormat="1" applyBorder="1" applyAlignment="1">
      <alignment vertical="center"/>
    </xf>
    <xf numFmtId="10" fontId="4" fillId="0" borderId="8" xfId="0" applyNumberFormat="1" applyFont="1" applyBorder="1" applyAlignment="1">
      <alignment horizontal="center" vertical="center"/>
    </xf>
    <xf numFmtId="0" fontId="4" fillId="0" borderId="6" xfId="0" applyFont="1" applyBorder="1" applyAlignment="1">
      <alignment horizontal="center" vertical="center"/>
    </xf>
    <xf numFmtId="0" fontId="0" fillId="0" borderId="8" xfId="0" applyFont="1" applyBorder="1" applyAlignment="1">
      <alignment vertical="center"/>
    </xf>
    <xf numFmtId="10" fontId="6" fillId="0" borderId="8" xfId="0" applyNumberFormat="1" applyFont="1" applyFill="1" applyBorder="1" applyAlignment="1">
      <alignment horizontal="center" vertical="center"/>
    </xf>
    <xf numFmtId="0" fontId="0" fillId="0" borderId="8" xfId="0" applyFont="1" applyBorder="1" applyAlignment="1">
      <alignment horizontal="left"/>
    </xf>
    <xf numFmtId="0" fontId="0" fillId="0" borderId="8" xfId="0" applyFont="1" applyBorder="1" applyAlignment="1" applyProtection="1">
      <alignment horizontal="left" vertical="center"/>
    </xf>
    <xf numFmtId="0" fontId="13" fillId="2" borderId="38" xfId="0" applyFont="1" applyFill="1" applyBorder="1" applyAlignment="1" applyProtection="1">
      <alignment horizontal="center" vertical="center"/>
    </xf>
    <xf numFmtId="0" fontId="13" fillId="2" borderId="39" xfId="0" applyFont="1" applyFill="1" applyBorder="1" applyAlignment="1" applyProtection="1">
      <alignment horizontal="center" vertical="center" wrapText="1"/>
    </xf>
    <xf numFmtId="0" fontId="4" fillId="2" borderId="8" xfId="0" applyFont="1" applyFill="1" applyBorder="1" applyAlignment="1">
      <alignment horizontal="center" vertical="center"/>
    </xf>
    <xf numFmtId="0" fontId="4" fillId="2" borderId="16" xfId="0" applyFont="1" applyFill="1" applyBorder="1" applyAlignment="1">
      <alignment horizontal="center" vertical="center"/>
    </xf>
    <xf numFmtId="0" fontId="13" fillId="0" borderId="6" xfId="0" applyFont="1" applyBorder="1" applyAlignment="1" applyProtection="1">
      <alignment horizontal="center" vertical="center"/>
    </xf>
    <xf numFmtId="0" fontId="0" fillId="0" borderId="9" xfId="0" applyFont="1" applyBorder="1" applyAlignment="1">
      <alignment horizontal="left" vertical="center"/>
    </xf>
    <xf numFmtId="10" fontId="0" fillId="0" borderId="8" xfId="0" applyNumberFormat="1" applyBorder="1" applyAlignment="1">
      <alignment horizontal="center"/>
    </xf>
    <xf numFmtId="0" fontId="4" fillId="2" borderId="40" xfId="0" applyFont="1" applyFill="1" applyBorder="1" applyAlignment="1">
      <alignment horizontal="center"/>
    </xf>
    <xf numFmtId="10" fontId="0" fillId="0" borderId="8" xfId="3" applyNumberFormat="1" applyFont="1" applyBorder="1" applyAlignment="1" applyProtection="1">
      <alignment horizontal="center" vertical="center"/>
    </xf>
    <xf numFmtId="0" fontId="13" fillId="2" borderId="6" xfId="0" applyFont="1" applyFill="1" applyBorder="1" applyAlignment="1" applyProtection="1">
      <alignment horizontal="center"/>
    </xf>
    <xf numFmtId="10" fontId="13" fillId="2" borderId="8" xfId="3" applyNumberFormat="1" applyFont="1" applyFill="1" applyBorder="1" applyAlignment="1" applyProtection="1">
      <alignment horizontal="center"/>
    </xf>
    <xf numFmtId="0" fontId="13" fillId="2" borderId="24" xfId="0" applyFont="1" applyFill="1" applyBorder="1" applyAlignment="1" applyProtection="1">
      <alignment horizontal="center" vertical="center"/>
    </xf>
    <xf numFmtId="0" fontId="13" fillId="2" borderId="17" xfId="0" applyFont="1" applyFill="1" applyBorder="1" applyAlignment="1" applyProtection="1">
      <alignment horizontal="left" vertical="center" wrapText="1"/>
    </xf>
    <xf numFmtId="0" fontId="19" fillId="0" borderId="16" xfId="0" applyFont="1" applyBorder="1" applyAlignment="1" applyProtection="1">
      <alignment horizontal="left" vertical="center"/>
    </xf>
    <xf numFmtId="10" fontId="19" fillId="0" borderId="16" xfId="3" applyNumberFormat="1" applyFont="1" applyBorder="1" applyAlignment="1" applyProtection="1">
      <alignment horizontal="center" vertical="center"/>
    </xf>
    <xf numFmtId="10" fontId="13" fillId="2" borderId="18" xfId="3" applyNumberFormat="1" applyFont="1" applyFill="1" applyBorder="1" applyAlignment="1" applyProtection="1">
      <alignment horizontal="center"/>
    </xf>
    <xf numFmtId="0" fontId="13" fillId="2" borderId="17" xfId="0" applyFont="1" applyFill="1" applyBorder="1" applyAlignment="1" applyProtection="1">
      <alignment horizontal="center" vertical="center" wrapText="1"/>
    </xf>
    <xf numFmtId="0" fontId="4" fillId="2" borderId="8" xfId="0" applyFont="1" applyFill="1" applyBorder="1" applyAlignment="1">
      <alignment horizontal="center"/>
    </xf>
    <xf numFmtId="0" fontId="4" fillId="8" borderId="8" xfId="0" applyFont="1" applyFill="1" applyBorder="1" applyAlignment="1">
      <alignment horizontal="center"/>
    </xf>
    <xf numFmtId="172" fontId="0" fillId="0" borderId="8" xfId="3" applyNumberFormat="1" applyFont="1" applyBorder="1" applyAlignment="1" applyProtection="1">
      <alignment horizontal="center" vertical="center"/>
    </xf>
    <xf numFmtId="0" fontId="0" fillId="0" borderId="8" xfId="0" applyFont="1" applyBorder="1" applyAlignment="1" applyProtection="1">
      <alignment horizontal="justify" vertical="center" wrapText="1"/>
    </xf>
    <xf numFmtId="0" fontId="13" fillId="6" borderId="27" xfId="0" applyFont="1" applyFill="1" applyBorder="1" applyAlignment="1" applyProtection="1">
      <alignment vertical="center"/>
    </xf>
    <xf numFmtId="10" fontId="13" fillId="6" borderId="35" xfId="0" applyNumberFormat="1" applyFont="1" applyFill="1" applyBorder="1" applyAlignment="1">
      <alignment horizontal="center" vertical="center"/>
    </xf>
    <xf numFmtId="0" fontId="13" fillId="2" borderId="29" xfId="0" applyFont="1" applyFill="1" applyBorder="1" applyAlignment="1" applyProtection="1">
      <alignment horizontal="center" vertical="center"/>
    </xf>
    <xf numFmtId="0" fontId="13" fillId="2" borderId="30" xfId="0" applyFont="1" applyFill="1" applyBorder="1" applyAlignment="1" applyProtection="1">
      <alignment horizontal="center" vertical="center"/>
    </xf>
    <xf numFmtId="0" fontId="9" fillId="0" borderId="17" xfId="0" applyFont="1" applyBorder="1" applyAlignment="1" applyProtection="1">
      <alignment horizontal="left"/>
    </xf>
    <xf numFmtId="0" fontId="0" fillId="0" borderId="8" xfId="0" applyFont="1" applyBorder="1" applyAlignment="1" applyProtection="1">
      <alignment horizontal="left" vertical="center" wrapText="1"/>
    </xf>
    <xf numFmtId="0" fontId="13" fillId="2" borderId="21" xfId="0" applyFont="1" applyFill="1" applyBorder="1" applyAlignment="1" applyProtection="1">
      <alignment horizontal="center" vertical="center"/>
    </xf>
    <xf numFmtId="0" fontId="13" fillId="2" borderId="22" xfId="0" applyFont="1" applyFill="1" applyBorder="1" applyAlignment="1" applyProtection="1">
      <alignment horizontal="center" vertical="center"/>
    </xf>
    <xf numFmtId="0" fontId="4" fillId="0" borderId="6" xfId="0" applyFont="1" applyBorder="1" applyAlignment="1" applyProtection="1">
      <alignment horizontal="center" vertical="center"/>
    </xf>
    <xf numFmtId="0" fontId="0" fillId="0" borderId="8" xfId="0" applyFont="1" applyBorder="1" applyAlignment="1" applyProtection="1">
      <alignment horizontal="center" vertical="center"/>
    </xf>
    <xf numFmtId="0" fontId="0" fillId="0" borderId="8" xfId="0" applyFont="1" applyBorder="1" applyAlignment="1" applyProtection="1">
      <alignment horizontal="center" vertical="center"/>
      <protection locked="0"/>
    </xf>
    <xf numFmtId="0" fontId="13" fillId="2" borderId="6" xfId="0" applyFont="1" applyFill="1" applyBorder="1" applyAlignment="1" applyProtection="1">
      <alignment horizontal="center" vertical="center"/>
    </xf>
    <xf numFmtId="0" fontId="0" fillId="0" borderId="8" xfId="0" applyFont="1" applyBorder="1" applyAlignment="1" applyProtection="1">
      <alignment horizontal="center" vertical="center" wrapText="1"/>
    </xf>
    <xf numFmtId="0" fontId="0" fillId="0" borderId="8" xfId="0" applyFont="1" applyBorder="1" applyAlignment="1" applyProtection="1">
      <alignment vertical="center"/>
    </xf>
    <xf numFmtId="169" fontId="4" fillId="3" borderId="8" xfId="0" applyNumberFormat="1" applyFont="1" applyFill="1" applyBorder="1" applyAlignment="1" applyProtection="1">
      <alignment horizontal="center" vertical="center"/>
      <protection locked="0"/>
    </xf>
    <xf numFmtId="170" fontId="0" fillId="7" borderId="7" xfId="0" applyNumberFormat="1" applyFont="1" applyFill="1" applyBorder="1" applyAlignment="1" applyProtection="1">
      <alignment horizontal="right" vertical="center"/>
    </xf>
    <xf numFmtId="3" fontId="4" fillId="3" borderId="8" xfId="1" applyNumberFormat="1" applyFont="1" applyFill="1" applyBorder="1" applyAlignment="1" applyProtection="1">
      <alignment horizontal="center" vertical="center"/>
      <protection locked="0"/>
    </xf>
    <xf numFmtId="10" fontId="4" fillId="3" borderId="8" xfId="0" applyNumberFormat="1" applyFont="1" applyFill="1" applyBorder="1" applyAlignment="1" applyProtection="1">
      <alignment horizontal="center" vertical="center"/>
      <protection locked="0"/>
    </xf>
    <xf numFmtId="0" fontId="0" fillId="0" borderId="9" xfId="0" applyFont="1" applyBorder="1" applyAlignment="1" applyProtection="1">
      <alignment horizontal="center" vertical="center"/>
    </xf>
    <xf numFmtId="0" fontId="28" fillId="0" borderId="8" xfId="0" applyFont="1" applyBorder="1" applyAlignment="1" applyProtection="1">
      <alignment vertical="center"/>
    </xf>
    <xf numFmtId="169" fontId="4" fillId="3" borderId="8" xfId="0" applyNumberFormat="1" applyFont="1" applyFill="1" applyBorder="1" applyAlignment="1" applyProtection="1">
      <alignment horizontal="center" vertical="center"/>
    </xf>
    <xf numFmtId="0" fontId="4" fillId="3" borderId="8" xfId="0"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wrapText="1"/>
    </xf>
    <xf numFmtId="10" fontId="13" fillId="2" borderId="8" xfId="0" applyNumberFormat="1" applyFont="1" applyFill="1" applyBorder="1" applyAlignment="1" applyProtection="1">
      <alignment horizontal="center" vertical="center"/>
    </xf>
    <xf numFmtId="10" fontId="0" fillId="3" borderId="8" xfId="0" applyNumberFormat="1" applyFont="1" applyFill="1" applyBorder="1" applyAlignment="1">
      <alignment horizontal="center" vertical="center"/>
    </xf>
    <xf numFmtId="171" fontId="0" fillId="0" borderId="8" xfId="0" applyNumberFormat="1" applyFont="1" applyBorder="1" applyAlignment="1">
      <alignment horizontal="center" vertical="center"/>
    </xf>
    <xf numFmtId="0" fontId="4" fillId="0" borderId="6" xfId="0" applyFont="1" applyBorder="1" applyAlignment="1" applyProtection="1">
      <alignment horizontal="right" vertical="center"/>
    </xf>
    <xf numFmtId="0" fontId="13" fillId="6" borderId="27" xfId="0" applyFont="1" applyFill="1" applyBorder="1" applyAlignment="1" applyProtection="1">
      <alignment horizontal="left" vertical="center"/>
    </xf>
    <xf numFmtId="0" fontId="13" fillId="2" borderId="29" xfId="0" applyFont="1" applyFill="1" applyBorder="1" applyAlignment="1" applyProtection="1">
      <alignment horizontal="center"/>
    </xf>
    <xf numFmtId="0" fontId="13" fillId="2" borderId="30" xfId="0" applyFont="1" applyFill="1" applyBorder="1" applyAlignment="1" applyProtection="1">
      <alignment horizontal="center"/>
    </xf>
    <xf numFmtId="0" fontId="0" fillId="0" borderId="9" xfId="0" applyFont="1" applyBorder="1" applyAlignment="1"/>
    <xf numFmtId="0" fontId="0" fillId="0" borderId="8" xfId="0" applyFont="1" applyBorder="1" applyAlignment="1" applyProtection="1">
      <alignment horizontal="left"/>
    </xf>
    <xf numFmtId="0" fontId="0" fillId="0" borderId="8" xfId="0" applyFont="1" applyBorder="1" applyAlignment="1" applyProtection="1">
      <alignment horizontal="center"/>
      <protection locked="0"/>
    </xf>
    <xf numFmtId="0" fontId="0" fillId="0" borderId="23" xfId="0" applyFont="1" applyBorder="1" applyAlignment="1" applyProtection="1">
      <alignment horizontal="left" vertical="center"/>
    </xf>
    <xf numFmtId="169" fontId="0" fillId="0" borderId="8" xfId="0" applyNumberFormat="1" applyFont="1" applyBorder="1" applyAlignment="1" applyProtection="1">
      <alignment horizontal="center" wrapText="1"/>
      <protection locked="0"/>
    </xf>
    <xf numFmtId="168" fontId="0" fillId="0" borderId="7" xfId="0" applyNumberFormat="1" applyFont="1" applyBorder="1" applyAlignment="1" applyProtection="1">
      <alignment horizontal="distributed" vertical="distributed" wrapText="1"/>
    </xf>
    <xf numFmtId="0" fontId="0" fillId="0" borderId="16" xfId="0" applyFont="1" applyBorder="1" applyAlignment="1" applyProtection="1"/>
    <xf numFmtId="9" fontId="8" fillId="0" borderId="8" xfId="0" applyNumberFormat="1" applyFont="1" applyBorder="1" applyAlignment="1" applyProtection="1">
      <alignment horizontal="center"/>
      <protection locked="0"/>
    </xf>
    <xf numFmtId="0" fontId="0" fillId="0" borderId="9" xfId="0" applyFont="1" applyBorder="1" applyAlignment="1" applyProtection="1">
      <alignment horizontal="left"/>
    </xf>
    <xf numFmtId="0" fontId="0" fillId="0" borderId="18" xfId="0" applyFont="1" applyBorder="1" applyAlignment="1" applyProtection="1">
      <alignment horizontal="left"/>
    </xf>
    <xf numFmtId="0" fontId="0" fillId="0" borderId="16" xfId="0" applyFont="1" applyBorder="1" applyAlignment="1" applyProtection="1">
      <alignment horizontal="left" vertical="center"/>
    </xf>
    <xf numFmtId="0" fontId="0" fillId="0" borderId="18" xfId="0" applyFont="1" applyBorder="1" applyAlignment="1" applyProtection="1">
      <alignment horizontal="left" vertical="center"/>
    </xf>
    <xf numFmtId="0" fontId="12" fillId="0" borderId="20" xfId="0" applyFont="1" applyBorder="1" applyAlignment="1" applyProtection="1">
      <alignment horizontal="left" vertical="center"/>
    </xf>
    <xf numFmtId="0" fontId="13" fillId="2" borderId="21" xfId="0" applyFont="1" applyFill="1" applyBorder="1" applyAlignment="1" applyProtection="1">
      <alignment horizontal="center"/>
    </xf>
    <xf numFmtId="0" fontId="13" fillId="2" borderId="22" xfId="0" applyFont="1" applyFill="1" applyBorder="1" applyAlignment="1" applyProtection="1">
      <alignment horizontal="center"/>
    </xf>
    <xf numFmtId="0" fontId="4" fillId="2" borderId="8" xfId="0" applyFont="1" applyFill="1" applyBorder="1" applyAlignment="1" applyProtection="1">
      <alignment horizontal="center"/>
    </xf>
    <xf numFmtId="0" fontId="9" fillId="0" borderId="4" xfId="0" applyFont="1" applyBorder="1" applyAlignment="1" applyProtection="1"/>
    <xf numFmtId="0" fontId="9" fillId="0" borderId="11" xfId="0" applyFont="1" applyBorder="1" applyAlignment="1" applyProtection="1">
      <alignment horizontal="left"/>
    </xf>
    <xf numFmtId="0" fontId="9" fillId="0" borderId="14" xfId="0" applyFont="1" applyBorder="1" applyAlignment="1" applyProtection="1">
      <alignment horizontal="left"/>
    </xf>
    <xf numFmtId="0" fontId="1" fillId="0" borderId="0" xfId="0" applyFont="1" applyBorder="1" applyAlignment="1" applyProtection="1">
      <alignment horizontal="center"/>
    </xf>
    <xf numFmtId="0" fontId="4" fillId="2" borderId="15" xfId="0" applyFont="1" applyFill="1" applyBorder="1" applyAlignment="1" applyProtection="1">
      <alignment horizontal="center"/>
    </xf>
    <xf numFmtId="0" fontId="4" fillId="2" borderId="5" xfId="0" applyFont="1" applyFill="1" applyBorder="1" applyAlignment="1" applyProtection="1">
      <alignment horizontal="center"/>
    </xf>
    <xf numFmtId="0" fontId="0" fillId="0" borderId="5" xfId="0" applyFont="1" applyBorder="1" applyAlignment="1" applyProtection="1">
      <alignment horizontal="left" vertical="center"/>
    </xf>
    <xf numFmtId="0" fontId="4" fillId="0" borderId="6" xfId="0" applyFont="1" applyBorder="1" applyAlignment="1" applyProtection="1">
      <alignment horizontal="left"/>
    </xf>
    <xf numFmtId="0" fontId="6" fillId="0" borderId="7" xfId="0" applyFont="1" applyBorder="1" applyAlignment="1" applyProtection="1">
      <alignment horizontal="center" vertical="center"/>
      <protection locked="0"/>
    </xf>
    <xf numFmtId="1" fontId="7" fillId="3" borderId="7" xfId="0" applyNumberFormat="1" applyFont="1" applyFill="1" applyBorder="1" applyAlignment="1" applyProtection="1">
      <alignment horizontal="center" vertical="center" wrapText="1"/>
      <protection locked="0"/>
    </xf>
    <xf numFmtId="0" fontId="3" fillId="2" borderId="1" xfId="0" applyFont="1" applyFill="1" applyBorder="1" applyAlignment="1" applyProtection="1">
      <alignment horizontal="center"/>
    </xf>
    <xf numFmtId="0" fontId="5" fillId="3" borderId="0" xfId="0" applyFont="1" applyFill="1" applyBorder="1" applyAlignment="1" applyProtection="1">
      <alignment horizontal="center"/>
      <protection locked="0"/>
    </xf>
    <xf numFmtId="164" fontId="6" fillId="3" borderId="4" xfId="0" applyNumberFormat="1" applyFont="1" applyFill="1" applyBorder="1" applyAlignment="1" applyProtection="1">
      <alignment horizontal="center"/>
      <protection locked="0"/>
    </xf>
    <xf numFmtId="0" fontId="6" fillId="0" borderId="7" xfId="0" applyFont="1" applyBorder="1" applyAlignment="1" applyProtection="1">
      <alignment horizontal="center"/>
      <protection locked="0"/>
    </xf>
    <xf numFmtId="0" fontId="5" fillId="0" borderId="0" xfId="0" applyFont="1" applyBorder="1" applyAlignment="1" applyProtection="1">
      <alignment horizontal="center"/>
      <protection locked="0"/>
    </xf>
    <xf numFmtId="0" fontId="30" fillId="7" borderId="36" xfId="0" applyFont="1" applyFill="1" applyBorder="1" applyAlignment="1">
      <alignment horizontal="center" vertical="center"/>
    </xf>
    <xf numFmtId="0" fontId="41" fillId="11" borderId="8" xfId="0" applyFont="1" applyFill="1" applyBorder="1" applyAlignment="1">
      <alignment horizontal="center" vertical="center"/>
    </xf>
    <xf numFmtId="0" fontId="42" fillId="7" borderId="0" xfId="0" applyFont="1" applyFill="1" applyBorder="1" applyAlignment="1">
      <alignment horizontal="center" vertical="center"/>
    </xf>
    <xf numFmtId="0" fontId="29" fillId="0" borderId="8" xfId="0" applyFont="1" applyBorder="1" applyAlignment="1">
      <alignment horizontal="center" vertical="center"/>
    </xf>
    <xf numFmtId="0" fontId="30" fillId="6" borderId="8" xfId="0" applyFont="1" applyFill="1" applyBorder="1" applyAlignment="1">
      <alignment horizontal="right" vertical="center" wrapText="1"/>
    </xf>
    <xf numFmtId="0" fontId="4" fillId="7" borderId="8" xfId="0" applyFont="1" applyFill="1" applyBorder="1" applyAlignment="1">
      <alignment horizontal="center" vertical="center"/>
    </xf>
  </cellXfs>
  <cellStyles count="4">
    <cellStyle name="Moeda" xfId="2" builtinId="4"/>
    <cellStyle name="Normal" xfId="0" builtinId="0"/>
    <cellStyle name="Porcentagem" xfId="3" builtinId="5"/>
    <cellStyle name="Vírgula" xfId="1" builtinId="3"/>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C00000"/>
      <rgbColor rgb="FF008000"/>
      <rgbColor rgb="FF000080"/>
      <rgbColor rgb="FF808000"/>
      <rgbColor rgb="FF800080"/>
      <rgbColor rgb="FF008080"/>
      <rgbColor rgb="FFBFBFBF"/>
      <rgbColor rgb="FF808080"/>
      <rgbColor rgb="FF9999FF"/>
      <rgbColor rgb="FF993366"/>
      <rgbColor rgb="FFEBF1DE"/>
      <rgbColor rgb="FFF2F2F2"/>
      <rgbColor rgb="FF660066"/>
      <rgbColor rgb="FFFF8080"/>
      <rgbColor rgb="FF0066CC"/>
      <rgbColor rgb="FFD9D9D9"/>
      <rgbColor rgb="FF000080"/>
      <rgbColor rgb="FFFF00FF"/>
      <rgbColor rgb="FFFFF2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000"/>
      <rgbColor rgb="FFFF9900"/>
      <rgbColor rgb="FFFF6600"/>
      <rgbColor rgb="FF666699"/>
      <rgbColor rgb="FFA6A6A6"/>
      <rgbColor rgb="FF003366"/>
      <rgbColor rgb="FF339966"/>
      <rgbColor rgb="FF003300"/>
      <rgbColor rgb="FF333300"/>
      <rgbColor rgb="FFCE181E"/>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46800</xdr:colOff>
      <xdr:row>7</xdr:row>
      <xdr:rowOff>35280</xdr:rowOff>
    </xdr:from>
    <xdr:to>
      <xdr:col>5</xdr:col>
      <xdr:colOff>608760</xdr:colOff>
      <xdr:row>7</xdr:row>
      <xdr:rowOff>154800</xdr:rowOff>
    </xdr:to>
    <xdr:sp macro="" textlink="">
      <xdr:nvSpPr>
        <xdr:cNvPr id="28" name="CustomShape 1"/>
        <xdr:cNvSpPr/>
      </xdr:nvSpPr>
      <xdr:spPr>
        <a:xfrm>
          <a:off x="5718600" y="1530360"/>
          <a:ext cx="561960" cy="119520"/>
        </a:xfrm>
        <a:prstGeom prst="rightArrow">
          <a:avLst>
            <a:gd name="adj1" fmla="val 50000"/>
            <a:gd name="adj2" fmla="val 50000"/>
          </a:avLst>
        </a:prstGeom>
        <a:solidFill>
          <a:srgbClr val="0070C0"/>
        </a:solidFill>
        <a:ln w="25560">
          <a:solidFill>
            <a:srgbClr val="3A5F8B"/>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29"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0"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1"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2"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3"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4"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5</xdr:col>
      <xdr:colOff>46800</xdr:colOff>
      <xdr:row>7</xdr:row>
      <xdr:rowOff>35280</xdr:rowOff>
    </xdr:from>
    <xdr:to>
      <xdr:col>5</xdr:col>
      <xdr:colOff>608760</xdr:colOff>
      <xdr:row>7</xdr:row>
      <xdr:rowOff>154800</xdr:rowOff>
    </xdr:to>
    <xdr:sp macro="" textlink="">
      <xdr:nvSpPr>
        <xdr:cNvPr id="35" name="CustomShape 1"/>
        <xdr:cNvSpPr/>
      </xdr:nvSpPr>
      <xdr:spPr>
        <a:xfrm>
          <a:off x="5718600" y="1530360"/>
          <a:ext cx="561960" cy="119520"/>
        </a:xfrm>
        <a:prstGeom prst="rightArrow">
          <a:avLst>
            <a:gd name="adj1" fmla="val 50000"/>
            <a:gd name="adj2" fmla="val 50000"/>
          </a:avLst>
        </a:prstGeom>
        <a:solidFill>
          <a:srgbClr val="0070C0"/>
        </a:solidFill>
        <a:ln w="25560">
          <a:solidFill>
            <a:srgbClr val="3A5F8B"/>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6"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7"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8"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39"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40"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editAs="oneCell">
    <xdr:from>
      <xdr:col>1</xdr:col>
      <xdr:colOff>0</xdr:colOff>
      <xdr:row>0</xdr:row>
      <xdr:rowOff>0</xdr:rowOff>
    </xdr:from>
    <xdr:to>
      <xdr:col>5</xdr:col>
      <xdr:colOff>93240</xdr:colOff>
      <xdr:row>44</xdr:row>
      <xdr:rowOff>159855</xdr:rowOff>
    </xdr:to>
    <xdr:sp macro="" textlink="">
      <xdr:nvSpPr>
        <xdr:cNvPr id="41" name="CustomShape 1" hidden="1"/>
        <xdr:cNvSpPr/>
      </xdr:nvSpPr>
      <xdr:spPr>
        <a:xfrm>
          <a:off x="0" y="0"/>
          <a:ext cx="5765040" cy="9856080"/>
        </a:xfrm>
        <a:prstGeom prst="rect">
          <a:avLst/>
        </a:prstGeom>
        <a:solidFill>
          <a:srgbClr val="FFFFFF"/>
        </a:solidFill>
        <a:ln w="9360">
          <a:noFill/>
        </a:ln>
      </xdr:spPr>
      <xdr:style>
        <a:lnRef idx="0">
          <a:scrgbClr r="0" g="0" b="0"/>
        </a:lnRef>
        <a:fillRef idx="0">
          <a:scrgbClr r="0" g="0" b="0"/>
        </a:fillRef>
        <a:effectRef idx="0">
          <a:scrgbClr r="0" g="0" b="0"/>
        </a:effectRef>
        <a:fontRef idx="minor"/>
      </xdr:style>
    </xdr:sp>
    <xdr:clientData/>
  </xdr:twoCellAnchor>
  <xdr:twoCellAnchor>
    <xdr:from>
      <xdr:col>1</xdr:col>
      <xdr:colOff>0</xdr:colOff>
      <xdr:row>0</xdr:row>
      <xdr:rowOff>0</xdr:rowOff>
    </xdr:from>
    <xdr:to>
      <xdr:col>8</xdr:col>
      <xdr:colOff>504825</xdr:colOff>
      <xdr:row>44</xdr:row>
      <xdr:rowOff>171450</xdr:rowOff>
    </xdr:to>
    <xdr:sp macro="" textlink="">
      <xdr:nvSpPr>
        <xdr:cNvPr id="206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504825</xdr:colOff>
      <xdr:row>44</xdr:row>
      <xdr:rowOff>171450</xdr:rowOff>
    </xdr:to>
    <xdr:sp macro="" textlink="">
      <xdr:nvSpPr>
        <xdr:cNvPr id="2058"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504825</xdr:colOff>
      <xdr:row>44</xdr:row>
      <xdr:rowOff>171450</xdr:rowOff>
    </xdr:to>
    <xdr:sp macro="" textlink="">
      <xdr:nvSpPr>
        <xdr:cNvPr id="2056"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504825</xdr:colOff>
      <xdr:row>44</xdr:row>
      <xdr:rowOff>171450</xdr:rowOff>
    </xdr:to>
    <xdr:sp macro="" textlink="">
      <xdr:nvSpPr>
        <xdr:cNvPr id="2054"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504825</xdr:colOff>
      <xdr:row>44</xdr:row>
      <xdr:rowOff>171450</xdr:rowOff>
    </xdr:to>
    <xdr:sp macro="" textlink="">
      <xdr:nvSpPr>
        <xdr:cNvPr id="2052"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twoCellAnchor>
    <xdr:from>
      <xdr:col>1</xdr:col>
      <xdr:colOff>0</xdr:colOff>
      <xdr:row>0</xdr:row>
      <xdr:rowOff>0</xdr:rowOff>
    </xdr:from>
    <xdr:to>
      <xdr:col>8</xdr:col>
      <xdr:colOff>504825</xdr:colOff>
      <xdr:row>44</xdr:row>
      <xdr:rowOff>171450</xdr:rowOff>
    </xdr:to>
    <xdr:sp macro="" textlink="">
      <xdr:nvSpPr>
        <xdr:cNvPr id="2050" name="shapetype_202" hidden="1"/>
        <xdr:cNvSpPr txBox="1">
          <a:spLocks noSelect="1" noChangeArrowheads="1"/>
        </xdr:cNvSpPr>
      </xdr:nvSpPr>
      <xdr:spPr bwMode="auto">
        <a:xfrm>
          <a:off x="0" y="0"/>
          <a:ext cx="9525000" cy="9525000"/>
        </a:xfrm>
        <a:prstGeom prst="rect">
          <a:avLst/>
        </a:prstGeom>
        <a:solidFill>
          <a:srgbClr val="FFFFFF"/>
        </a:solidFill>
        <a:ln w="9525">
          <a:solidFill>
            <a:srgbClr val="000000"/>
          </a:solidFill>
          <a:miter lim="800000"/>
          <a:headEnd/>
          <a:tailEnd/>
        </a:ln>
      </xdr:spPr>
    </xdr:sp>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59999389629810485"/>
    <pageSetUpPr fitToPage="1"/>
  </sheetPr>
  <dimension ref="B1:I169"/>
  <sheetViews>
    <sheetView zoomScaleNormal="100" workbookViewId="0">
      <selection activeCell="B1" sqref="B1:H1"/>
    </sheetView>
  </sheetViews>
  <sheetFormatPr defaultRowHeight="15" x14ac:dyDescent="0.25"/>
  <cols>
    <col min="1" max="1" width="8.28515625" customWidth="1"/>
    <col min="2" max="2" width="8.7109375" customWidth="1"/>
    <col min="3" max="3" width="27.140625" customWidth="1"/>
    <col min="4" max="4" width="29.28515625" customWidth="1"/>
    <col min="5" max="5" width="15.28515625" customWidth="1"/>
    <col min="6" max="6" width="15.85546875" customWidth="1"/>
    <col min="7" max="7" width="14.7109375" customWidth="1"/>
    <col min="8" max="9" width="24.28515625" customWidth="1"/>
    <col min="10" max="1026" width="8.7109375" customWidth="1"/>
  </cols>
  <sheetData>
    <row r="1" spans="2:8" ht="23.25" x14ac:dyDescent="0.35">
      <c r="B1" s="289" t="s">
        <v>213</v>
      </c>
      <c r="C1" s="289"/>
      <c r="D1" s="289"/>
      <c r="E1" s="289"/>
      <c r="F1" s="289"/>
      <c r="G1" s="289"/>
      <c r="H1" s="289"/>
    </row>
    <row r="2" spans="2:8" ht="18.75" x14ac:dyDescent="0.3">
      <c r="B2" s="296" t="s">
        <v>0</v>
      </c>
      <c r="C2" s="296"/>
      <c r="D2" s="296"/>
      <c r="E2" s="296"/>
      <c r="F2" s="296"/>
      <c r="G2" s="296"/>
      <c r="H2" s="296"/>
    </row>
    <row r="3" spans="2:8" x14ac:dyDescent="0.25">
      <c r="B3" s="1" t="s">
        <v>1</v>
      </c>
      <c r="C3" s="297"/>
      <c r="D3" s="297"/>
      <c r="E3" s="2"/>
      <c r="F3" s="3" t="s">
        <v>2</v>
      </c>
      <c r="G3" s="4"/>
      <c r="H3" s="5"/>
    </row>
    <row r="4" spans="2:8" x14ac:dyDescent="0.25">
      <c r="B4" s="1" t="s">
        <v>3</v>
      </c>
      <c r="C4" s="298" t="s">
        <v>4</v>
      </c>
      <c r="D4" s="298"/>
      <c r="E4" s="298"/>
      <c r="F4" s="298"/>
      <c r="G4" s="298"/>
      <c r="H4" s="298"/>
    </row>
    <row r="5" spans="2:8" x14ac:dyDescent="0.25">
      <c r="B5" s="291" t="s">
        <v>5</v>
      </c>
      <c r="C5" s="291"/>
      <c r="D5" s="291"/>
      <c r="E5" s="291"/>
      <c r="F5" s="291"/>
      <c r="G5" s="291"/>
      <c r="H5" s="291"/>
    </row>
    <row r="6" spans="2:8" x14ac:dyDescent="0.25">
      <c r="B6" s="293" t="s">
        <v>6</v>
      </c>
      <c r="C6" s="293"/>
      <c r="D6" s="299" t="s">
        <v>7</v>
      </c>
      <c r="E6" s="299"/>
      <c r="F6" s="299"/>
      <c r="G6" s="299"/>
      <c r="H6" s="299"/>
    </row>
    <row r="7" spans="2:8" x14ac:dyDescent="0.25">
      <c r="B7" s="293" t="s">
        <v>8</v>
      </c>
      <c r="C7" s="293"/>
      <c r="D7" s="299"/>
      <c r="E7" s="299"/>
      <c r="F7" s="299"/>
      <c r="G7" s="299"/>
      <c r="H7" s="299"/>
    </row>
    <row r="8" spans="2:8" ht="18.75" x14ac:dyDescent="0.3">
      <c r="B8" s="293" t="s">
        <v>9</v>
      </c>
      <c r="C8" s="293"/>
      <c r="D8" s="293"/>
      <c r="E8" s="6"/>
      <c r="F8" s="177">
        <v>1</v>
      </c>
      <c r="G8" s="7"/>
      <c r="H8" s="178" t="str">
        <f>IF(F8=1,"Lucro Real",IF(F8=2,"Lucro Presumido",IF(F8=3,"SIMPLES-Anexo III",IF(F8=4,"SIMPLES-Anexo IV","RT Inválido"))))</f>
        <v>Lucro Real</v>
      </c>
    </row>
    <row r="9" spans="2:8" x14ac:dyDescent="0.25">
      <c r="B9" s="291" t="s">
        <v>10</v>
      </c>
      <c r="C9" s="291"/>
      <c r="D9" s="291"/>
      <c r="E9" s="291"/>
      <c r="F9" s="291"/>
      <c r="G9" s="291"/>
      <c r="H9" s="291"/>
    </row>
    <row r="10" spans="2:8" x14ac:dyDescent="0.25">
      <c r="B10" s="8" t="s">
        <v>11</v>
      </c>
      <c r="C10" s="271" t="s">
        <v>12</v>
      </c>
      <c r="D10" s="271"/>
      <c r="E10" s="271"/>
      <c r="F10" s="271"/>
      <c r="G10" s="9"/>
      <c r="H10" s="10"/>
    </row>
    <row r="11" spans="2:8" x14ac:dyDescent="0.25">
      <c r="B11" s="8" t="s">
        <v>13</v>
      </c>
      <c r="C11" s="278" t="s">
        <v>14</v>
      </c>
      <c r="D11" s="278"/>
      <c r="E11" s="9"/>
      <c r="F11" s="294" t="s">
        <v>15</v>
      </c>
      <c r="G11" s="294"/>
      <c r="H11" s="294"/>
    </row>
    <row r="12" spans="2:8" ht="44.25" customHeight="1" x14ac:dyDescent="0.25">
      <c r="B12" s="11" t="s">
        <v>16</v>
      </c>
      <c r="C12" s="245" t="s">
        <v>17</v>
      </c>
      <c r="D12" s="245"/>
      <c r="E12" s="245"/>
      <c r="F12" s="245"/>
      <c r="G12" s="295" t="s">
        <v>18</v>
      </c>
      <c r="H12" s="295"/>
    </row>
    <row r="13" spans="2:8" ht="18.75" x14ac:dyDescent="0.25">
      <c r="B13" s="8" t="s">
        <v>19</v>
      </c>
      <c r="C13" s="271" t="s">
        <v>20</v>
      </c>
      <c r="D13" s="271"/>
      <c r="E13" s="271"/>
      <c r="F13" s="271"/>
      <c r="G13" s="271"/>
      <c r="H13" s="180">
        <v>20</v>
      </c>
    </row>
    <row r="14" spans="2:8" x14ac:dyDescent="0.25">
      <c r="B14" s="12" t="s">
        <v>21</v>
      </c>
      <c r="C14" s="287" t="s">
        <v>22</v>
      </c>
      <c r="D14" s="287"/>
      <c r="E14" s="287"/>
      <c r="F14" s="287"/>
      <c r="G14" s="287"/>
      <c r="H14" s="287"/>
    </row>
    <row r="15" spans="2:8" x14ac:dyDescent="0.25">
      <c r="B15" s="13"/>
      <c r="C15" s="286" t="s">
        <v>23</v>
      </c>
      <c r="D15" s="286"/>
      <c r="E15" s="286"/>
      <c r="F15" s="286"/>
      <c r="G15" s="286"/>
      <c r="H15" s="286"/>
    </row>
    <row r="16" spans="2:8" x14ac:dyDescent="0.25">
      <c r="B16" s="12" t="s">
        <v>24</v>
      </c>
      <c r="C16" s="287" t="s">
        <v>25</v>
      </c>
      <c r="D16" s="287"/>
      <c r="E16" s="287"/>
      <c r="F16" s="287"/>
      <c r="G16" s="287"/>
      <c r="H16" s="287"/>
    </row>
    <row r="17" spans="2:8" x14ac:dyDescent="0.25">
      <c r="B17" s="14"/>
      <c r="C17" s="288" t="s">
        <v>26</v>
      </c>
      <c r="D17" s="288"/>
      <c r="E17" s="288"/>
      <c r="F17" s="288"/>
      <c r="G17" s="288"/>
      <c r="H17" s="288"/>
    </row>
    <row r="18" spans="2:8" ht="23.25" x14ac:dyDescent="0.35">
      <c r="B18" s="289"/>
      <c r="C18" s="289"/>
      <c r="D18" s="289"/>
      <c r="E18" s="289"/>
      <c r="F18" s="289"/>
      <c r="G18" s="289"/>
      <c r="H18" s="289"/>
    </row>
    <row r="19" spans="2:8" ht="26.25" x14ac:dyDescent="0.4">
      <c r="B19" s="197" t="s">
        <v>27</v>
      </c>
      <c r="C19" s="197"/>
      <c r="D19" s="197"/>
      <c r="E19" s="197"/>
      <c r="F19" s="197"/>
      <c r="G19" s="197"/>
      <c r="H19" s="197"/>
    </row>
    <row r="20" spans="2:8" x14ac:dyDescent="0.25">
      <c r="B20" s="290" t="s">
        <v>28</v>
      </c>
      <c r="C20" s="290"/>
      <c r="D20" s="290"/>
      <c r="E20" s="290"/>
      <c r="F20" s="290"/>
      <c r="G20" s="290"/>
      <c r="H20" s="290"/>
    </row>
    <row r="21" spans="2:8" x14ac:dyDescent="0.25">
      <c r="B21" s="291" t="s">
        <v>29</v>
      </c>
      <c r="C21" s="291"/>
      <c r="D21" s="291"/>
      <c r="E21" s="291"/>
      <c r="F21" s="291"/>
      <c r="G21" s="291"/>
      <c r="H21" s="291"/>
    </row>
    <row r="22" spans="2:8" x14ac:dyDescent="0.25">
      <c r="B22" s="292" t="s">
        <v>30</v>
      </c>
      <c r="C22" s="292"/>
      <c r="D22" s="292"/>
      <c r="E22" s="292"/>
      <c r="F22" s="292"/>
      <c r="G22" s="292"/>
      <c r="H22" s="292"/>
    </row>
    <row r="23" spans="2:8" ht="30" x14ac:dyDescent="0.25">
      <c r="B23" s="11">
        <v>1</v>
      </c>
      <c r="C23" s="218" t="s">
        <v>31</v>
      </c>
      <c r="D23" s="218"/>
      <c r="E23" s="218"/>
      <c r="F23" s="218"/>
      <c r="G23" s="218"/>
      <c r="H23" s="146" t="s">
        <v>211</v>
      </c>
    </row>
    <row r="24" spans="2:8" x14ac:dyDescent="0.25">
      <c r="B24" s="11">
        <v>2</v>
      </c>
      <c r="C24" s="280" t="s">
        <v>32</v>
      </c>
      <c r="D24" s="280"/>
      <c r="E24" s="280"/>
      <c r="F24" s="280"/>
      <c r="G24" s="280"/>
      <c r="H24" s="146" t="s">
        <v>210</v>
      </c>
    </row>
    <row r="25" spans="2:8" ht="30" x14ac:dyDescent="0.25">
      <c r="B25" s="11">
        <v>3</v>
      </c>
      <c r="C25" s="218" t="s">
        <v>33</v>
      </c>
      <c r="D25" s="218"/>
      <c r="E25" s="15">
        <v>1416.63</v>
      </c>
      <c r="F25" s="16">
        <v>200</v>
      </c>
      <c r="G25" s="17" t="s">
        <v>34</v>
      </c>
      <c r="H25" s="18">
        <f>ROUND(E25/220*ROUND(F25,2),2)</f>
        <v>1287.8499999999999</v>
      </c>
    </row>
    <row r="26" spans="2:8" x14ac:dyDescent="0.25">
      <c r="B26" s="11">
        <v>4</v>
      </c>
      <c r="C26" s="281" t="s">
        <v>35</v>
      </c>
      <c r="D26" s="281"/>
      <c r="E26" s="281"/>
      <c r="F26" s="281"/>
      <c r="G26" s="281"/>
      <c r="H26" s="19" t="s">
        <v>36</v>
      </c>
    </row>
    <row r="27" spans="2:8" x14ac:dyDescent="0.25">
      <c r="B27" s="11">
        <v>5</v>
      </c>
      <c r="C27" s="218" t="s">
        <v>37</v>
      </c>
      <c r="D27" s="218"/>
      <c r="E27" s="218"/>
      <c r="F27" s="218"/>
      <c r="G27" s="218"/>
      <c r="H27" s="20">
        <v>43466</v>
      </c>
    </row>
    <row r="28" spans="2:8" x14ac:dyDescent="0.25">
      <c r="B28" s="21" t="s">
        <v>38</v>
      </c>
      <c r="C28" s="282" t="s">
        <v>39</v>
      </c>
      <c r="D28" s="282"/>
      <c r="E28" s="282"/>
      <c r="F28" s="282"/>
      <c r="G28" s="282"/>
      <c r="H28" s="282"/>
    </row>
    <row r="29" spans="2:8" x14ac:dyDescent="0.25">
      <c r="B29" s="22"/>
      <c r="C29" s="23"/>
      <c r="D29" s="23"/>
      <c r="E29" s="23"/>
      <c r="F29" s="23"/>
      <c r="G29" s="23"/>
      <c r="H29" s="23"/>
    </row>
    <row r="30" spans="2:8" ht="15.75" x14ac:dyDescent="0.25">
      <c r="B30" s="283" t="s">
        <v>40</v>
      </c>
      <c r="C30" s="283"/>
      <c r="D30" s="284" t="s">
        <v>41</v>
      </c>
      <c r="E30" s="284"/>
      <c r="F30" s="284"/>
      <c r="G30" s="284"/>
      <c r="H30" s="284"/>
    </row>
    <row r="31" spans="2:8" x14ac:dyDescent="0.25">
      <c r="B31" s="24">
        <v>1</v>
      </c>
      <c r="C31" s="285" t="s">
        <v>42</v>
      </c>
      <c r="D31" s="285"/>
      <c r="E31" s="285"/>
      <c r="F31" s="285"/>
      <c r="G31" s="25"/>
      <c r="H31" s="26" t="s">
        <v>43</v>
      </c>
    </row>
    <row r="32" spans="2:8" x14ac:dyDescent="0.25">
      <c r="B32" s="8" t="s">
        <v>11</v>
      </c>
      <c r="C32" s="271" t="s">
        <v>44</v>
      </c>
      <c r="D32" s="271"/>
      <c r="E32" s="271"/>
      <c r="F32" s="271"/>
      <c r="G32" s="271"/>
      <c r="H32" s="27">
        <f>H25</f>
        <v>1287.8499999999999</v>
      </c>
    </row>
    <row r="33" spans="2:8" x14ac:dyDescent="0.25">
      <c r="B33" s="248" t="s">
        <v>13</v>
      </c>
      <c r="C33" s="273" t="s">
        <v>45</v>
      </c>
      <c r="D33" s="271" t="s">
        <v>46</v>
      </c>
      <c r="E33" s="271"/>
      <c r="F33" s="274">
        <f>H32</f>
        <v>1287.8499999999999</v>
      </c>
      <c r="G33" s="274"/>
      <c r="H33" s="275">
        <f>F33*F34</f>
        <v>0</v>
      </c>
    </row>
    <row r="34" spans="2:8" x14ac:dyDescent="0.25">
      <c r="B34" s="248"/>
      <c r="C34" s="273"/>
      <c r="D34" s="276" t="s">
        <v>47</v>
      </c>
      <c r="E34" s="276"/>
      <c r="F34" s="277">
        <v>0</v>
      </c>
      <c r="G34" s="277"/>
      <c r="H34" s="275"/>
    </row>
    <row r="35" spans="2:8" x14ac:dyDescent="0.25">
      <c r="B35" s="28" t="s">
        <v>16</v>
      </c>
      <c r="C35" s="278" t="s">
        <v>48</v>
      </c>
      <c r="D35" s="278"/>
      <c r="E35" s="29">
        <v>0.2</v>
      </c>
      <c r="F35" s="30" t="s">
        <v>49</v>
      </c>
      <c r="G35" s="31">
        <v>0</v>
      </c>
      <c r="H35" s="27">
        <f>G35*H32</f>
        <v>0</v>
      </c>
    </row>
    <row r="36" spans="2:8" x14ac:dyDescent="0.25">
      <c r="B36" s="8" t="s">
        <v>19</v>
      </c>
      <c r="C36" s="279" t="s">
        <v>50</v>
      </c>
      <c r="D36" s="279"/>
      <c r="E36" s="279"/>
      <c r="F36" s="279"/>
      <c r="G36" s="279"/>
      <c r="H36" s="27">
        <v>0</v>
      </c>
    </row>
    <row r="37" spans="2:8" x14ac:dyDescent="0.25">
      <c r="B37" s="8" t="s">
        <v>51</v>
      </c>
      <c r="C37" s="270" t="s">
        <v>52</v>
      </c>
      <c r="D37" s="270"/>
      <c r="E37" s="270"/>
      <c r="F37" s="270"/>
      <c r="G37" s="270"/>
      <c r="H37" s="27">
        <v>0</v>
      </c>
    </row>
    <row r="38" spans="2:8" x14ac:dyDescent="0.25">
      <c r="B38" s="8" t="s">
        <v>53</v>
      </c>
      <c r="C38" s="271" t="s">
        <v>54</v>
      </c>
      <c r="D38" s="271"/>
      <c r="E38" s="271"/>
      <c r="F38" s="271"/>
      <c r="G38" s="271"/>
      <c r="H38" s="27">
        <v>0</v>
      </c>
    </row>
    <row r="39" spans="2:8" x14ac:dyDescent="0.25">
      <c r="B39" s="8" t="s">
        <v>51</v>
      </c>
      <c r="C39" s="271" t="s">
        <v>55</v>
      </c>
      <c r="D39" s="271"/>
      <c r="E39" s="271"/>
      <c r="F39" s="271"/>
      <c r="G39" s="271"/>
      <c r="H39" s="27">
        <v>0</v>
      </c>
    </row>
    <row r="40" spans="2:8" x14ac:dyDescent="0.25">
      <c r="B40" s="8" t="s">
        <v>53</v>
      </c>
      <c r="C40" s="271" t="s">
        <v>56</v>
      </c>
      <c r="D40" s="271"/>
      <c r="E40" s="271"/>
      <c r="F40" s="271"/>
      <c r="G40" s="271"/>
      <c r="H40" s="27">
        <v>0</v>
      </c>
    </row>
    <row r="41" spans="2:8" x14ac:dyDescent="0.25">
      <c r="B41" s="8" t="s">
        <v>57</v>
      </c>
      <c r="C41" s="271" t="s">
        <v>58</v>
      </c>
      <c r="D41" s="271"/>
      <c r="E41" s="271"/>
      <c r="F41" s="271"/>
      <c r="G41" s="271"/>
      <c r="H41" s="27">
        <v>0</v>
      </c>
    </row>
    <row r="42" spans="2:8" x14ac:dyDescent="0.25">
      <c r="B42" s="248" t="s">
        <v>59</v>
      </c>
      <c r="C42" s="249" t="s">
        <v>60</v>
      </c>
      <c r="D42" s="272"/>
      <c r="E42" s="272"/>
      <c r="F42" s="272"/>
      <c r="G42" s="272"/>
      <c r="H42" s="27">
        <v>0</v>
      </c>
    </row>
    <row r="43" spans="2:8" x14ac:dyDescent="0.25">
      <c r="B43" s="248"/>
      <c r="C43" s="249"/>
      <c r="D43" s="272"/>
      <c r="E43" s="272"/>
      <c r="F43" s="272"/>
      <c r="G43" s="272"/>
      <c r="H43" s="27">
        <v>0</v>
      </c>
    </row>
    <row r="44" spans="2:8" x14ac:dyDescent="0.25">
      <c r="B44" s="248"/>
      <c r="C44" s="249"/>
      <c r="D44" s="272"/>
      <c r="E44" s="272"/>
      <c r="F44" s="272"/>
      <c r="G44" s="272"/>
      <c r="H44" s="27">
        <v>0</v>
      </c>
    </row>
    <row r="45" spans="2:8" x14ac:dyDescent="0.25">
      <c r="B45" s="248"/>
      <c r="C45" s="249"/>
      <c r="D45" s="272"/>
      <c r="E45" s="272"/>
      <c r="F45" s="272"/>
      <c r="G45" s="272"/>
      <c r="H45" s="32">
        <v>0</v>
      </c>
    </row>
    <row r="46" spans="2:8" ht="15.75" x14ac:dyDescent="0.25">
      <c r="B46" s="267" t="s">
        <v>61</v>
      </c>
      <c r="C46" s="267"/>
      <c r="D46" s="267"/>
      <c r="E46" s="267"/>
      <c r="F46" s="267"/>
      <c r="G46" s="267"/>
      <c r="H46" s="33">
        <f>SUM(H32:H45)</f>
        <v>1287.8499999999999</v>
      </c>
    </row>
    <row r="47" spans="2:8" x14ac:dyDescent="0.25">
      <c r="B47" s="34"/>
      <c r="C47" s="34"/>
      <c r="D47" s="34"/>
      <c r="E47" s="34"/>
      <c r="F47" s="34"/>
      <c r="G47" s="34"/>
      <c r="H47" s="35"/>
    </row>
    <row r="48" spans="2:8" ht="15.75" x14ac:dyDescent="0.25">
      <c r="B48" s="268" t="s">
        <v>62</v>
      </c>
      <c r="C48" s="268"/>
      <c r="D48" s="269" t="s">
        <v>63</v>
      </c>
      <c r="E48" s="269"/>
      <c r="F48" s="269"/>
      <c r="G48" s="269"/>
      <c r="H48" s="269"/>
    </row>
    <row r="49" spans="2:8" ht="15.75" customHeight="1" x14ac:dyDescent="0.25">
      <c r="B49" s="230" t="s">
        <v>64</v>
      </c>
      <c r="C49" s="230"/>
      <c r="D49" s="235" t="s">
        <v>65</v>
      </c>
      <c r="E49" s="235"/>
      <c r="F49" s="235"/>
      <c r="G49" s="235"/>
      <c r="H49" s="235"/>
    </row>
    <row r="50" spans="2:8" ht="15.75" x14ac:dyDescent="0.25">
      <c r="B50" s="36"/>
      <c r="C50" s="236" t="s">
        <v>66</v>
      </c>
      <c r="D50" s="236"/>
      <c r="E50" s="236"/>
      <c r="F50" s="236" t="s">
        <v>67</v>
      </c>
      <c r="G50" s="236"/>
      <c r="H50" s="37" t="s">
        <v>68</v>
      </c>
    </row>
    <row r="51" spans="2:8" x14ac:dyDescent="0.25">
      <c r="B51" s="11" t="s">
        <v>11</v>
      </c>
      <c r="C51" s="205" t="s">
        <v>69</v>
      </c>
      <c r="D51" s="205"/>
      <c r="E51" s="205"/>
      <c r="F51" s="206">
        <f>ROUND(1/12,4)</f>
        <v>8.3299999999999999E-2</v>
      </c>
      <c r="G51" s="206"/>
      <c r="H51" s="38">
        <f>ROUND(H46*F51,2)</f>
        <v>107.28</v>
      </c>
    </row>
    <row r="52" spans="2:8" x14ac:dyDescent="0.25">
      <c r="B52" s="11" t="s">
        <v>13</v>
      </c>
      <c r="C52" s="205" t="s">
        <v>70</v>
      </c>
      <c r="D52" s="205"/>
      <c r="E52" s="205"/>
      <c r="F52" s="265">
        <v>3.0249999999999999E-2</v>
      </c>
      <c r="G52" s="265"/>
      <c r="H52" s="38">
        <f>ROUND(H46*F52,2)</f>
        <v>38.96</v>
      </c>
    </row>
    <row r="53" spans="2:8" x14ac:dyDescent="0.25">
      <c r="B53" s="266" t="s">
        <v>71</v>
      </c>
      <c r="C53" s="266"/>
      <c r="D53" s="266"/>
      <c r="E53" s="266"/>
      <c r="F53" s="266"/>
      <c r="G53" s="266"/>
      <c r="H53" s="39">
        <f>SUM(H51:H52)</f>
        <v>146.24</v>
      </c>
    </row>
    <row r="54" spans="2:8" x14ac:dyDescent="0.25">
      <c r="B54" s="40" t="s">
        <v>16</v>
      </c>
      <c r="C54" s="41" t="s">
        <v>72</v>
      </c>
      <c r="D54" s="42"/>
      <c r="E54" s="43"/>
      <c r="F54" s="44"/>
      <c r="G54" s="45">
        <f>F67</f>
        <v>0.36800000000000005</v>
      </c>
      <c r="H54" s="38">
        <f>G54*H53</f>
        <v>53.816320000000012</v>
      </c>
    </row>
    <row r="55" spans="2:8" ht="15.75" x14ac:dyDescent="0.25">
      <c r="B55" s="251" t="s">
        <v>73</v>
      </c>
      <c r="C55" s="251"/>
      <c r="D55" s="251"/>
      <c r="E55" s="251"/>
      <c r="F55" s="251"/>
      <c r="G55" s="251"/>
      <c r="H55" s="47">
        <f>SUM(H53:H54)</f>
        <v>200.05632000000003</v>
      </c>
    </row>
    <row r="56" spans="2:8" x14ac:dyDescent="0.25">
      <c r="B56" s="48"/>
      <c r="C56" s="34"/>
      <c r="D56" s="34"/>
      <c r="E56" s="34"/>
      <c r="F56" s="34"/>
      <c r="G56" s="34"/>
      <c r="H56" s="49"/>
    </row>
    <row r="57" spans="2:8" ht="15.75" customHeight="1" x14ac:dyDescent="0.25">
      <c r="B57" s="230" t="s">
        <v>74</v>
      </c>
      <c r="C57" s="230"/>
      <c r="D57" s="235" t="s">
        <v>75</v>
      </c>
      <c r="E57" s="235"/>
      <c r="F57" s="235"/>
      <c r="G57" s="235"/>
      <c r="H57" s="235"/>
    </row>
    <row r="58" spans="2:8" ht="15.75" x14ac:dyDescent="0.25">
      <c r="B58" s="50"/>
      <c r="C58" s="236" t="s">
        <v>66</v>
      </c>
      <c r="D58" s="236"/>
      <c r="E58" s="236"/>
      <c r="F58" s="236" t="s">
        <v>67</v>
      </c>
      <c r="G58" s="236"/>
      <c r="H58" s="51" t="s">
        <v>68</v>
      </c>
    </row>
    <row r="59" spans="2:8" x14ac:dyDescent="0.25">
      <c r="B59" s="11" t="s">
        <v>11</v>
      </c>
      <c r="C59" s="205" t="s">
        <v>76</v>
      </c>
      <c r="D59" s="205"/>
      <c r="E59" s="205"/>
      <c r="F59" s="206">
        <v>0.2</v>
      </c>
      <c r="G59" s="206"/>
      <c r="H59" s="52">
        <f t="shared" ref="H59:H66" si="0">ROUND($H$46*F59,2)</f>
        <v>257.57</v>
      </c>
    </row>
    <row r="60" spans="2:8" x14ac:dyDescent="0.25">
      <c r="B60" s="11" t="s">
        <v>13</v>
      </c>
      <c r="C60" s="205" t="s">
        <v>77</v>
      </c>
      <c r="D60" s="205"/>
      <c r="E60" s="205"/>
      <c r="F60" s="206">
        <v>2.5000000000000001E-2</v>
      </c>
      <c r="G60" s="206"/>
      <c r="H60" s="52">
        <f t="shared" si="0"/>
        <v>32.200000000000003</v>
      </c>
    </row>
    <row r="61" spans="2:8" x14ac:dyDescent="0.25">
      <c r="B61" s="11" t="s">
        <v>16</v>
      </c>
      <c r="C61" s="205" t="s">
        <v>78</v>
      </c>
      <c r="D61" s="205"/>
      <c r="E61" s="205"/>
      <c r="F61" s="264">
        <v>0.03</v>
      </c>
      <c r="G61" s="264"/>
      <c r="H61" s="52">
        <f t="shared" si="0"/>
        <v>38.64</v>
      </c>
    </row>
    <row r="62" spans="2:8" x14ac:dyDescent="0.25">
      <c r="B62" s="11" t="s">
        <v>19</v>
      </c>
      <c r="C62" s="205" t="s">
        <v>79</v>
      </c>
      <c r="D62" s="205"/>
      <c r="E62" s="205"/>
      <c r="F62" s="206">
        <v>1.4999999999999999E-2</v>
      </c>
      <c r="G62" s="206"/>
      <c r="H62" s="52">
        <f t="shared" si="0"/>
        <v>19.32</v>
      </c>
    </row>
    <row r="63" spans="2:8" x14ac:dyDescent="0.25">
      <c r="B63" s="11" t="s">
        <v>51</v>
      </c>
      <c r="C63" s="205" t="s">
        <v>80</v>
      </c>
      <c r="D63" s="205"/>
      <c r="E63" s="205"/>
      <c r="F63" s="206">
        <v>0.01</v>
      </c>
      <c r="G63" s="206"/>
      <c r="H63" s="52">
        <f t="shared" si="0"/>
        <v>12.88</v>
      </c>
    </row>
    <row r="64" spans="2:8" x14ac:dyDescent="0.25">
      <c r="B64" s="11" t="s">
        <v>53</v>
      </c>
      <c r="C64" s="205" t="s">
        <v>81</v>
      </c>
      <c r="D64" s="205"/>
      <c r="E64" s="205"/>
      <c r="F64" s="206">
        <v>6.0000000000000001E-3</v>
      </c>
      <c r="G64" s="206"/>
      <c r="H64" s="52">
        <f t="shared" si="0"/>
        <v>7.73</v>
      </c>
    </row>
    <row r="65" spans="2:8" x14ac:dyDescent="0.25">
      <c r="B65" s="11" t="s">
        <v>57</v>
      </c>
      <c r="C65" s="205" t="s">
        <v>82</v>
      </c>
      <c r="D65" s="205"/>
      <c r="E65" s="205"/>
      <c r="F65" s="206">
        <v>2E-3</v>
      </c>
      <c r="G65" s="206"/>
      <c r="H65" s="52">
        <f t="shared" si="0"/>
        <v>2.58</v>
      </c>
    </row>
    <row r="66" spans="2:8" x14ac:dyDescent="0.25">
      <c r="B66" s="11" t="s">
        <v>59</v>
      </c>
      <c r="C66" s="205" t="s">
        <v>83</v>
      </c>
      <c r="D66" s="205"/>
      <c r="E66" s="205"/>
      <c r="F66" s="206">
        <v>0.08</v>
      </c>
      <c r="G66" s="206"/>
      <c r="H66" s="52">
        <f t="shared" si="0"/>
        <v>103.03</v>
      </c>
    </row>
    <row r="67" spans="2:8" ht="15.75" customHeight="1" x14ac:dyDescent="0.25">
      <c r="B67" s="262" t="s">
        <v>84</v>
      </c>
      <c r="C67" s="262"/>
      <c r="D67" s="262"/>
      <c r="E67" s="262"/>
      <c r="F67" s="263">
        <f>SUM(F59:G66)</f>
        <v>0.36800000000000005</v>
      </c>
      <c r="G67" s="263"/>
      <c r="H67" s="53">
        <f>SUM(H59:H66)</f>
        <v>473.94999999999993</v>
      </c>
    </row>
    <row r="68" spans="2:8" ht="16.5" x14ac:dyDescent="0.3">
      <c r="B68" s="54"/>
      <c r="C68" s="55"/>
      <c r="D68" s="56"/>
      <c r="E68" s="56"/>
      <c r="F68" s="57"/>
      <c r="G68" s="57"/>
      <c r="H68" s="58"/>
    </row>
    <row r="69" spans="2:8" ht="15.75" customHeight="1" x14ac:dyDescent="0.25">
      <c r="B69" s="230" t="s">
        <v>85</v>
      </c>
      <c r="C69" s="230"/>
      <c r="D69" s="235" t="s">
        <v>86</v>
      </c>
      <c r="E69" s="235"/>
      <c r="F69" s="235"/>
      <c r="G69" s="235"/>
      <c r="H69" s="235"/>
    </row>
    <row r="70" spans="2:8" ht="15.75" x14ac:dyDescent="0.25">
      <c r="B70" s="50"/>
      <c r="C70" s="236" t="s">
        <v>87</v>
      </c>
      <c r="D70" s="236"/>
      <c r="E70" s="236"/>
      <c r="F70" s="236"/>
      <c r="G70" s="236"/>
      <c r="H70" s="51" t="s">
        <v>68</v>
      </c>
    </row>
    <row r="71" spans="2:8" x14ac:dyDescent="0.25">
      <c r="B71" s="248" t="s">
        <v>11</v>
      </c>
      <c r="C71" s="258" t="s">
        <v>88</v>
      </c>
      <c r="D71" s="259" t="s">
        <v>184</v>
      </c>
      <c r="E71" s="259"/>
      <c r="F71" s="260">
        <f>H25</f>
        <v>1287.8499999999999</v>
      </c>
      <c r="G71" s="260"/>
      <c r="H71" s="255">
        <f>IF(F72&lt;&gt;0,ROUND((F72*F73*F75)-(F71*0.06),2),0)</f>
        <v>57.13</v>
      </c>
    </row>
    <row r="72" spans="2:8" x14ac:dyDescent="0.25">
      <c r="B72" s="248"/>
      <c r="C72" s="258"/>
      <c r="D72" s="253" t="s">
        <v>89</v>
      </c>
      <c r="E72" s="253"/>
      <c r="F72" s="261">
        <v>2</v>
      </c>
      <c r="G72" s="261"/>
      <c r="H72" s="255"/>
    </row>
    <row r="73" spans="2:8" x14ac:dyDescent="0.25">
      <c r="B73" s="248"/>
      <c r="C73" s="258"/>
      <c r="D73" s="253" t="s">
        <v>90</v>
      </c>
      <c r="E73" s="253"/>
      <c r="F73" s="254">
        <v>3.2</v>
      </c>
      <c r="G73" s="254"/>
      <c r="H73" s="255"/>
    </row>
    <row r="74" spans="2:8" ht="15" customHeight="1" x14ac:dyDescent="0.25">
      <c r="B74" s="248" t="s">
        <v>13</v>
      </c>
      <c r="C74" s="252" t="s">
        <v>91</v>
      </c>
      <c r="D74" s="253" t="s">
        <v>92</v>
      </c>
      <c r="E74" s="253"/>
      <c r="F74" s="254">
        <v>16.73</v>
      </c>
      <c r="G74" s="254"/>
      <c r="H74" s="255">
        <f>(F74*F75)-((F74*F75)*F76)</f>
        <v>284.57729999999998</v>
      </c>
    </row>
    <row r="75" spans="2:8" x14ac:dyDescent="0.25">
      <c r="B75" s="248"/>
      <c r="C75" s="252"/>
      <c r="D75" s="253" t="s">
        <v>93</v>
      </c>
      <c r="E75" s="253"/>
      <c r="F75" s="256">
        <v>21</v>
      </c>
      <c r="G75" s="256"/>
      <c r="H75" s="255"/>
    </row>
    <row r="76" spans="2:8" x14ac:dyDescent="0.25">
      <c r="B76" s="248"/>
      <c r="C76" s="252"/>
      <c r="D76" s="218" t="s">
        <v>94</v>
      </c>
      <c r="E76" s="218"/>
      <c r="F76" s="257">
        <v>0.19</v>
      </c>
      <c r="G76" s="257"/>
      <c r="H76" s="255"/>
    </row>
    <row r="77" spans="2:8" x14ac:dyDescent="0.25">
      <c r="B77" s="11" t="s">
        <v>16</v>
      </c>
      <c r="C77" s="218" t="s">
        <v>95</v>
      </c>
      <c r="D77" s="218"/>
      <c r="E77" s="218"/>
      <c r="F77" s="218"/>
      <c r="G77" s="218"/>
      <c r="H77" s="59">
        <v>0</v>
      </c>
    </row>
    <row r="78" spans="2:8" x14ac:dyDescent="0.25">
      <c r="B78" s="11" t="s">
        <v>19</v>
      </c>
      <c r="C78" s="218" t="s">
        <v>96</v>
      </c>
      <c r="D78" s="218"/>
      <c r="E78" s="218"/>
      <c r="F78" s="218"/>
      <c r="G78" s="218"/>
      <c r="H78" s="59">
        <v>15.02</v>
      </c>
    </row>
    <row r="79" spans="2:8" x14ac:dyDescent="0.25">
      <c r="B79" s="11" t="s">
        <v>51</v>
      </c>
      <c r="C79" s="218" t="s">
        <v>97</v>
      </c>
      <c r="D79" s="218"/>
      <c r="E79" s="218"/>
      <c r="F79" s="218"/>
      <c r="G79" s="218"/>
      <c r="H79" s="59">
        <v>0</v>
      </c>
    </row>
    <row r="80" spans="2:8" x14ac:dyDescent="0.25">
      <c r="B80" s="248" t="s">
        <v>53</v>
      </c>
      <c r="C80" s="249" t="s">
        <v>60</v>
      </c>
      <c r="D80" s="250"/>
      <c r="E80" s="250"/>
      <c r="F80" s="250"/>
      <c r="G80" s="250"/>
      <c r="H80" s="59">
        <v>0</v>
      </c>
    </row>
    <row r="81" spans="2:8" x14ac:dyDescent="0.25">
      <c r="B81" s="248"/>
      <c r="C81" s="249"/>
      <c r="D81" s="250"/>
      <c r="E81" s="250"/>
      <c r="F81" s="250"/>
      <c r="G81" s="250"/>
      <c r="H81" s="59">
        <v>0</v>
      </c>
    </row>
    <row r="82" spans="2:8" x14ac:dyDescent="0.25">
      <c r="B82" s="248"/>
      <c r="C82" s="249"/>
      <c r="D82" s="250"/>
      <c r="E82" s="250"/>
      <c r="F82" s="250"/>
      <c r="G82" s="250"/>
      <c r="H82" s="59">
        <v>0</v>
      </c>
    </row>
    <row r="83" spans="2:8" ht="15.75" x14ac:dyDescent="0.25">
      <c r="B83" s="251" t="s">
        <v>98</v>
      </c>
      <c r="C83" s="251"/>
      <c r="D83" s="251"/>
      <c r="E83" s="251"/>
      <c r="F83" s="251"/>
      <c r="G83" s="251"/>
      <c r="H83" s="60">
        <f>SUM(H71:H82)</f>
        <v>356.72729999999996</v>
      </c>
    </row>
    <row r="84" spans="2:8" x14ac:dyDescent="0.25">
      <c r="B84" s="28" t="s">
        <v>38</v>
      </c>
      <c r="C84" s="244" t="s">
        <v>99</v>
      </c>
      <c r="D84" s="244"/>
      <c r="E84" s="244"/>
      <c r="F84" s="244"/>
      <c r="G84" s="244"/>
      <c r="H84" s="244"/>
    </row>
    <row r="85" spans="2:8" x14ac:dyDescent="0.25">
      <c r="B85" s="61"/>
      <c r="C85" s="23"/>
      <c r="D85" s="23"/>
      <c r="E85" s="23"/>
      <c r="F85" s="23"/>
      <c r="G85" s="23"/>
      <c r="H85" s="62"/>
    </row>
    <row r="86" spans="2:8" ht="15.75" customHeight="1" x14ac:dyDescent="0.25">
      <c r="B86" s="230" t="s">
        <v>100</v>
      </c>
      <c r="C86" s="230"/>
      <c r="D86" s="231" t="s">
        <v>101</v>
      </c>
      <c r="E86" s="231"/>
      <c r="F86" s="231"/>
      <c r="G86" s="231"/>
      <c r="H86" s="231"/>
    </row>
    <row r="87" spans="2:8" ht="15.75" x14ac:dyDescent="0.25">
      <c r="B87" s="63">
        <v>2</v>
      </c>
      <c r="C87" s="221" t="s">
        <v>66</v>
      </c>
      <c r="D87" s="221"/>
      <c r="E87" s="221"/>
      <c r="F87" s="221"/>
      <c r="G87" s="221"/>
      <c r="H87" s="64" t="s">
        <v>68</v>
      </c>
    </row>
    <row r="88" spans="2:8" ht="15" customHeight="1" x14ac:dyDescent="0.25">
      <c r="B88" s="65" t="s">
        <v>102</v>
      </c>
      <c r="C88" s="245" t="s">
        <v>103</v>
      </c>
      <c r="D88" s="245"/>
      <c r="E88" s="245"/>
      <c r="F88" s="245"/>
      <c r="G88" s="245"/>
      <c r="H88" s="52">
        <f>H55</f>
        <v>200.05632000000003</v>
      </c>
    </row>
    <row r="89" spans="2:8" ht="15" customHeight="1" x14ac:dyDescent="0.25">
      <c r="B89" s="65" t="s">
        <v>104</v>
      </c>
      <c r="C89" s="245" t="s">
        <v>105</v>
      </c>
      <c r="D89" s="245"/>
      <c r="E89" s="245"/>
      <c r="F89" s="245"/>
      <c r="G89" s="245"/>
      <c r="H89" s="52">
        <f>H67</f>
        <v>473.94999999999993</v>
      </c>
    </row>
    <row r="90" spans="2:8" x14ac:dyDescent="0.25">
      <c r="B90" s="65" t="s">
        <v>106</v>
      </c>
      <c r="C90" s="218" t="s">
        <v>86</v>
      </c>
      <c r="D90" s="218"/>
      <c r="E90" s="218"/>
      <c r="F90" s="218"/>
      <c r="G90" s="218"/>
      <c r="H90" s="52">
        <f>H83</f>
        <v>356.72729999999996</v>
      </c>
    </row>
    <row r="91" spans="2:8" ht="15.75" x14ac:dyDescent="0.25">
      <c r="B91" s="240" t="s">
        <v>107</v>
      </c>
      <c r="C91" s="240"/>
      <c r="D91" s="240"/>
      <c r="E91" s="240"/>
      <c r="F91" s="240"/>
      <c r="G91" s="240"/>
      <c r="H91" s="66">
        <f>SUM(H88:H90)</f>
        <v>1030.73362</v>
      </c>
    </row>
    <row r="92" spans="2:8" ht="15.75" x14ac:dyDescent="0.25">
      <c r="B92" s="67"/>
      <c r="C92" s="68"/>
      <c r="D92" s="68"/>
      <c r="E92" s="68"/>
      <c r="F92" s="68"/>
      <c r="G92" s="68"/>
      <c r="H92" s="69"/>
    </row>
    <row r="93" spans="2:8" ht="15.75" x14ac:dyDescent="0.25">
      <c r="B93" s="246" t="s">
        <v>108</v>
      </c>
      <c r="C93" s="246"/>
      <c r="D93" s="247" t="s">
        <v>109</v>
      </c>
      <c r="E93" s="247"/>
      <c r="F93" s="247"/>
      <c r="G93" s="247"/>
      <c r="H93" s="247"/>
    </row>
    <row r="94" spans="2:8" ht="15.75" x14ac:dyDescent="0.25">
      <c r="B94" s="36"/>
      <c r="C94" s="236" t="s">
        <v>66</v>
      </c>
      <c r="D94" s="236"/>
      <c r="E94" s="236"/>
      <c r="F94" s="236" t="s">
        <v>67</v>
      </c>
      <c r="G94" s="236"/>
      <c r="H94" s="37" t="s">
        <v>68</v>
      </c>
    </row>
    <row r="95" spans="2:8" x14ac:dyDescent="0.25">
      <c r="B95" s="11" t="s">
        <v>11</v>
      </c>
      <c r="C95" s="218" t="s">
        <v>110</v>
      </c>
      <c r="D95" s="218"/>
      <c r="E95" s="218"/>
      <c r="F95" s="227"/>
      <c r="G95" s="227"/>
      <c r="H95" s="70">
        <f>ROUND((H46/12)+(H51/12)+(H46/12/12)+(H52/12),2)*0.05</f>
        <v>6.4224999999999994</v>
      </c>
    </row>
    <row r="96" spans="2:8" ht="15" customHeight="1" x14ac:dyDescent="0.25">
      <c r="B96" s="11" t="s">
        <v>13</v>
      </c>
      <c r="C96" s="239" t="s">
        <v>111</v>
      </c>
      <c r="D96" s="239"/>
      <c r="E96" s="239"/>
      <c r="F96" s="227"/>
      <c r="G96" s="227"/>
      <c r="H96" s="70">
        <f>H95*F66</f>
        <v>0.51379999999999992</v>
      </c>
    </row>
    <row r="97" spans="2:9" x14ac:dyDescent="0.25">
      <c r="B97" s="11" t="s">
        <v>16</v>
      </c>
      <c r="C97" s="218" t="s">
        <v>112</v>
      </c>
      <c r="D97" s="218"/>
      <c r="E97" s="218"/>
      <c r="F97" s="227">
        <v>2.3999999999999998E-3</v>
      </c>
      <c r="G97" s="227"/>
      <c r="H97" s="70">
        <f>ROUND((((H46*0.08)*0.5)*0.06),2)</f>
        <v>3.09</v>
      </c>
    </row>
    <row r="98" spans="2:9" x14ac:dyDescent="0.25">
      <c r="B98" s="11" t="s">
        <v>19</v>
      </c>
      <c r="C98" s="218" t="s">
        <v>113</v>
      </c>
      <c r="D98" s="218"/>
      <c r="E98" s="218"/>
      <c r="F98" s="227"/>
      <c r="G98" s="227"/>
      <c r="H98" s="70">
        <f>ROUND(((H46/30)*7)/H13*0.9,2)</f>
        <v>13.52</v>
      </c>
    </row>
    <row r="99" spans="2:9" ht="15" customHeight="1" x14ac:dyDescent="0.25">
      <c r="B99" s="11" t="s">
        <v>51</v>
      </c>
      <c r="C99" s="239" t="s">
        <v>114</v>
      </c>
      <c r="D99" s="239"/>
      <c r="E99" s="239"/>
      <c r="F99" s="227"/>
      <c r="G99" s="227"/>
      <c r="H99" s="71">
        <f>ROUND(H98*F67,2)</f>
        <v>4.9800000000000004</v>
      </c>
    </row>
    <row r="100" spans="2:9" x14ac:dyDescent="0.25">
      <c r="B100" s="11" t="s">
        <v>19</v>
      </c>
      <c r="C100" s="218" t="s">
        <v>115</v>
      </c>
      <c r="D100" s="218"/>
      <c r="E100" s="218"/>
      <c r="F100" s="227">
        <f>ROUND(H100/H46,4)</f>
        <v>4.7600000000000003E-2</v>
      </c>
      <c r="G100" s="227"/>
      <c r="H100" s="70">
        <f>ROUND((H46*0.08)*0.595,2)</f>
        <v>61.3</v>
      </c>
    </row>
    <row r="101" spans="2:9" ht="15.75" x14ac:dyDescent="0.25">
      <c r="B101" s="240" t="s">
        <v>116</v>
      </c>
      <c r="C101" s="240"/>
      <c r="D101" s="240"/>
      <c r="E101" s="240"/>
      <c r="F101" s="241">
        <f>SUM(F95:G100)</f>
        <v>0.05</v>
      </c>
      <c r="G101" s="241"/>
      <c r="H101" s="66">
        <f>SUM(H95:H100)</f>
        <v>89.826300000000003</v>
      </c>
    </row>
    <row r="102" spans="2:9" x14ac:dyDescent="0.25">
      <c r="B102" s="72"/>
      <c r="C102" s="72"/>
      <c r="D102" s="72"/>
      <c r="E102" s="72"/>
      <c r="F102" s="72"/>
      <c r="G102" s="72"/>
      <c r="H102" s="72"/>
    </row>
    <row r="103" spans="2:9" ht="15.75" x14ac:dyDescent="0.25">
      <c r="B103" s="242" t="s">
        <v>117</v>
      </c>
      <c r="C103" s="242"/>
      <c r="D103" s="243" t="s">
        <v>118</v>
      </c>
      <c r="E103" s="243"/>
      <c r="F103" s="243"/>
      <c r="G103" s="243"/>
      <c r="H103" s="243"/>
    </row>
    <row r="104" spans="2:9" ht="15.75" customHeight="1" x14ac:dyDescent="0.25">
      <c r="B104" s="230" t="s">
        <v>119</v>
      </c>
      <c r="C104" s="230"/>
      <c r="D104" s="235" t="s">
        <v>120</v>
      </c>
      <c r="E104" s="235"/>
      <c r="F104" s="235"/>
      <c r="G104" s="235"/>
      <c r="H104" s="235"/>
    </row>
    <row r="105" spans="2:9" ht="15.75" x14ac:dyDescent="0.25">
      <c r="B105" s="73"/>
      <c r="C105" s="237" t="s">
        <v>66</v>
      </c>
      <c r="D105" s="237"/>
      <c r="E105" s="237"/>
      <c r="F105" s="237" t="s">
        <v>67</v>
      </c>
      <c r="G105" s="237"/>
      <c r="H105" s="74" t="s">
        <v>68</v>
      </c>
      <c r="I105" s="75" t="s">
        <v>121</v>
      </c>
    </row>
    <row r="106" spans="2:9" ht="18" customHeight="1" x14ac:dyDescent="0.25">
      <c r="B106" s="11" t="s">
        <v>11</v>
      </c>
      <c r="C106" s="218" t="s">
        <v>122</v>
      </c>
      <c r="D106" s="218"/>
      <c r="E106" s="218"/>
      <c r="F106" s="238">
        <v>9.0749999999999997E-2</v>
      </c>
      <c r="G106" s="238"/>
      <c r="H106" s="52">
        <f>ROUND(H46*F106,2)</f>
        <v>116.87</v>
      </c>
    </row>
    <row r="107" spans="2:9" ht="18" customHeight="1" x14ac:dyDescent="0.25">
      <c r="B107" s="11" t="s">
        <v>13</v>
      </c>
      <c r="C107" s="218" t="s">
        <v>123</v>
      </c>
      <c r="D107" s="218"/>
      <c r="E107" s="218"/>
      <c r="F107" s="227">
        <f>H107/H46</f>
        <v>9.9020365553269211E-3</v>
      </c>
      <c r="G107" s="227"/>
      <c r="H107" s="52">
        <f>(((H106+H46+H53)/30)*2.96)/12</f>
        <v>12.752337777777775</v>
      </c>
    </row>
    <row r="108" spans="2:9" ht="18" customHeight="1" x14ac:dyDescent="0.25">
      <c r="B108" s="11" t="s">
        <v>16</v>
      </c>
      <c r="C108" s="218" t="s">
        <v>124</v>
      </c>
      <c r="D108" s="218"/>
      <c r="E108" s="218"/>
      <c r="F108" s="227">
        <f>H108/H46</f>
        <v>2.0833333333333335E-4</v>
      </c>
      <c r="G108" s="227"/>
      <c r="H108" s="76">
        <f>IF(I108="S",((((5/30)*(H46))/12)*0.015),IF(I108="N",0,"INFORME S ou N"))</f>
        <v>0.26830208333333333</v>
      </c>
      <c r="I108" s="77" t="s">
        <v>125</v>
      </c>
    </row>
    <row r="109" spans="2:9" ht="18" customHeight="1" x14ac:dyDescent="0.25">
      <c r="B109" s="11" t="s">
        <v>19</v>
      </c>
      <c r="C109" s="218" t="s">
        <v>126</v>
      </c>
      <c r="D109" s="218"/>
      <c r="E109" s="218"/>
      <c r="F109" s="227">
        <f>H109/H46</f>
        <v>3.2612493691035448E-4</v>
      </c>
      <c r="G109" s="227"/>
      <c r="H109" s="52">
        <f>ROUND((((15/30)*H46)/12)*0.0078,2)</f>
        <v>0.42</v>
      </c>
      <c r="I109" s="78"/>
    </row>
    <row r="110" spans="2:9" ht="18" customHeight="1" x14ac:dyDescent="0.25">
      <c r="B110" s="11" t="s">
        <v>51</v>
      </c>
      <c r="C110" s="218" t="s">
        <v>127</v>
      </c>
      <c r="D110" s="218"/>
      <c r="E110" s="218"/>
      <c r="F110" s="227">
        <f>H110/H46</f>
        <v>7.407407407407407E-4</v>
      </c>
      <c r="G110" s="227"/>
      <c r="H110" s="76">
        <f>IF(I110="S",(((1+1/3)*(4/12))*(H46))/12*0.02,IF(I110="N",0,"INFORME S ou N"))</f>
        <v>0.9539629629629629</v>
      </c>
      <c r="I110" s="77" t="s">
        <v>125</v>
      </c>
    </row>
    <row r="111" spans="2:9" ht="18" customHeight="1" x14ac:dyDescent="0.25">
      <c r="B111" s="79" t="s">
        <v>53</v>
      </c>
      <c r="C111" s="232" t="s">
        <v>128</v>
      </c>
      <c r="D111" s="232"/>
      <c r="E111" s="232"/>
      <c r="F111" s="233"/>
      <c r="G111" s="233"/>
      <c r="H111" s="80">
        <f>(((H106+H46+H53)/30))*5/12</f>
        <v>21.541111111111107</v>
      </c>
    </row>
    <row r="112" spans="2:9" ht="18" customHeight="1" x14ac:dyDescent="0.25">
      <c r="B112" s="81"/>
      <c r="C112" s="82"/>
      <c r="D112" s="83"/>
      <c r="E112" s="84"/>
      <c r="F112" s="85"/>
      <c r="G112" s="86" t="s">
        <v>129</v>
      </c>
      <c r="H112" s="87">
        <f>SUM(H106:H111)</f>
        <v>152.80571393518517</v>
      </c>
    </row>
    <row r="113" spans="2:8" ht="18" customHeight="1" x14ac:dyDescent="0.25">
      <c r="B113" s="88" t="s">
        <v>57</v>
      </c>
      <c r="C113" s="89" t="s">
        <v>130</v>
      </c>
      <c r="D113" s="89"/>
      <c r="E113" s="90"/>
      <c r="F113" s="91"/>
      <c r="G113" s="92"/>
      <c r="H113" s="93">
        <f>H112*F67</f>
        <v>56.232502728148148</v>
      </c>
    </row>
    <row r="114" spans="2:8" ht="15.75" x14ac:dyDescent="0.25">
      <c r="B114" s="228" t="s">
        <v>131</v>
      </c>
      <c r="C114" s="228"/>
      <c r="D114" s="228"/>
      <c r="E114" s="228"/>
      <c r="F114" s="234"/>
      <c r="G114" s="234"/>
      <c r="H114" s="94">
        <f>ROUND(SUM(H112:H113),2)</f>
        <v>209.04</v>
      </c>
    </row>
    <row r="115" spans="2:8" ht="15.75" x14ac:dyDescent="0.25">
      <c r="B115" s="54"/>
      <c r="C115" s="95"/>
      <c r="D115" s="95"/>
      <c r="E115" s="95"/>
      <c r="F115" s="96"/>
      <c r="G115" s="96"/>
      <c r="H115" s="97"/>
    </row>
    <row r="116" spans="2:8" ht="15.75" customHeight="1" x14ac:dyDescent="0.25">
      <c r="B116" s="230" t="s">
        <v>132</v>
      </c>
      <c r="C116" s="230"/>
      <c r="D116" s="235" t="s">
        <v>133</v>
      </c>
      <c r="E116" s="235"/>
      <c r="F116" s="235"/>
      <c r="G116" s="235"/>
      <c r="H116" s="235"/>
    </row>
    <row r="117" spans="2:8" ht="15.75" x14ac:dyDescent="0.25">
      <c r="B117" s="36"/>
      <c r="C117" s="236" t="s">
        <v>66</v>
      </c>
      <c r="D117" s="236"/>
      <c r="E117" s="236"/>
      <c r="F117" s="236" t="s">
        <v>67</v>
      </c>
      <c r="G117" s="236"/>
      <c r="H117" s="37" t="s">
        <v>68</v>
      </c>
    </row>
    <row r="118" spans="2:8" x14ac:dyDescent="0.25">
      <c r="B118" s="11" t="s">
        <v>11</v>
      </c>
      <c r="C118" s="218" t="s">
        <v>134</v>
      </c>
      <c r="D118" s="218"/>
      <c r="E118" s="218"/>
      <c r="F118" s="227">
        <v>0</v>
      </c>
      <c r="G118" s="227"/>
      <c r="H118" s="52">
        <v>0</v>
      </c>
    </row>
    <row r="119" spans="2:8" ht="15.75" x14ac:dyDescent="0.25">
      <c r="B119" s="228" t="s">
        <v>135</v>
      </c>
      <c r="C119" s="228"/>
      <c r="D119" s="228"/>
      <c r="E119" s="228"/>
      <c r="F119" s="229">
        <f>SUM(F118)</f>
        <v>0</v>
      </c>
      <c r="G119" s="229"/>
      <c r="H119" s="94">
        <f>ROUND(SUM(H118),2)</f>
        <v>0</v>
      </c>
    </row>
    <row r="120" spans="2:8" ht="15.75" x14ac:dyDescent="0.25">
      <c r="B120" s="98"/>
      <c r="C120" s="99"/>
      <c r="D120" s="100"/>
      <c r="E120" s="100"/>
      <c r="F120" s="99"/>
      <c r="G120" s="99"/>
      <c r="H120" s="101"/>
    </row>
    <row r="121" spans="2:8" ht="15.75" customHeight="1" x14ac:dyDescent="0.25">
      <c r="B121" s="230" t="s">
        <v>100</v>
      </c>
      <c r="C121" s="230"/>
      <c r="D121" s="231" t="s">
        <v>136</v>
      </c>
      <c r="E121" s="231"/>
      <c r="F121" s="231"/>
      <c r="G121" s="231"/>
      <c r="H121" s="231"/>
    </row>
    <row r="122" spans="2:8" ht="15.75" x14ac:dyDescent="0.25">
      <c r="B122" s="102"/>
      <c r="C122" s="221" t="s">
        <v>137</v>
      </c>
      <c r="D122" s="221"/>
      <c r="E122" s="221"/>
      <c r="F122" s="221"/>
      <c r="G122" s="221"/>
      <c r="H122" s="103" t="s">
        <v>68</v>
      </c>
    </row>
    <row r="123" spans="2:8" ht="15.75" x14ac:dyDescent="0.25">
      <c r="B123" s="104" t="s">
        <v>138</v>
      </c>
      <c r="C123" s="217" t="s">
        <v>123</v>
      </c>
      <c r="D123" s="217"/>
      <c r="E123" s="217"/>
      <c r="F123" s="225"/>
      <c r="G123" s="225"/>
      <c r="H123" s="105">
        <f>H114</f>
        <v>209.04</v>
      </c>
    </row>
    <row r="124" spans="2:8" ht="15.75" x14ac:dyDescent="0.25">
      <c r="B124" s="104" t="s">
        <v>139</v>
      </c>
      <c r="C124" s="217" t="s">
        <v>133</v>
      </c>
      <c r="D124" s="217"/>
      <c r="E124" s="217"/>
      <c r="F124" s="225"/>
      <c r="G124" s="225"/>
      <c r="H124" s="105">
        <f>H118</f>
        <v>0</v>
      </c>
    </row>
    <row r="125" spans="2:8" ht="15.75" x14ac:dyDescent="0.25">
      <c r="B125" s="208" t="s">
        <v>140</v>
      </c>
      <c r="C125" s="208"/>
      <c r="D125" s="208"/>
      <c r="E125" s="208"/>
      <c r="F125" s="209"/>
      <c r="G125" s="209"/>
      <c r="H125" s="106">
        <f>SUM(H122:H124)</f>
        <v>209.04</v>
      </c>
    </row>
    <row r="126" spans="2:8" x14ac:dyDescent="0.25">
      <c r="B126" s="72"/>
      <c r="C126" s="72"/>
      <c r="D126" s="72"/>
      <c r="E126" s="72"/>
      <c r="F126" s="72"/>
      <c r="G126" s="72"/>
      <c r="H126" s="72"/>
    </row>
    <row r="127" spans="2:8" ht="15.75" customHeight="1" x14ac:dyDescent="0.25">
      <c r="B127" s="219" t="s">
        <v>141</v>
      </c>
      <c r="C127" s="219"/>
      <c r="D127" s="220" t="s">
        <v>142</v>
      </c>
      <c r="E127" s="220"/>
      <c r="F127" s="220"/>
      <c r="G127" s="220"/>
      <c r="H127" s="220"/>
    </row>
    <row r="128" spans="2:8" ht="15.75" x14ac:dyDescent="0.25">
      <c r="B128" s="107">
        <v>5</v>
      </c>
      <c r="C128" s="226" t="s">
        <v>143</v>
      </c>
      <c r="D128" s="226"/>
      <c r="E128" s="226"/>
      <c r="F128" s="226"/>
      <c r="G128" s="226"/>
      <c r="H128" s="108" t="s">
        <v>68</v>
      </c>
    </row>
    <row r="129" spans="2:8" ht="18.75" customHeight="1" x14ac:dyDescent="0.25">
      <c r="B129" s="109" t="s">
        <v>11</v>
      </c>
      <c r="C129" s="217" t="s">
        <v>144</v>
      </c>
      <c r="D129" s="217"/>
      <c r="E129" s="217"/>
      <c r="F129" s="217"/>
      <c r="G129" s="217"/>
      <c r="H129" s="182">
        <f>'Unif e Equip-SR'!K8</f>
        <v>12.4795</v>
      </c>
    </row>
    <row r="130" spans="2:8" ht="18.75" customHeight="1" x14ac:dyDescent="0.25">
      <c r="B130" s="109" t="s">
        <v>13</v>
      </c>
      <c r="C130" s="217" t="s">
        <v>145</v>
      </c>
      <c r="D130" s="217"/>
      <c r="E130" s="217"/>
      <c r="F130" s="217"/>
      <c r="G130" s="217"/>
      <c r="H130" s="110">
        <v>0</v>
      </c>
    </row>
    <row r="131" spans="2:8" ht="18.75" customHeight="1" x14ac:dyDescent="0.25">
      <c r="B131" s="109" t="s">
        <v>16</v>
      </c>
      <c r="C131" s="217" t="s">
        <v>146</v>
      </c>
      <c r="D131" s="217"/>
      <c r="E131" s="217"/>
      <c r="F131" s="217"/>
      <c r="G131" s="217"/>
      <c r="H131" s="110">
        <v>0</v>
      </c>
    </row>
    <row r="132" spans="2:8" ht="18.75" customHeight="1" x14ac:dyDescent="0.25">
      <c r="B132" s="11" t="s">
        <v>19</v>
      </c>
      <c r="C132" s="218" t="s">
        <v>147</v>
      </c>
      <c r="D132" s="218"/>
      <c r="E132" s="218"/>
      <c r="F132" s="218"/>
      <c r="G132" s="218"/>
      <c r="H132" s="52"/>
    </row>
    <row r="133" spans="2:8" ht="15.75" x14ac:dyDescent="0.25">
      <c r="B133" s="208" t="s">
        <v>148</v>
      </c>
      <c r="C133" s="208"/>
      <c r="D133" s="208"/>
      <c r="E133" s="208"/>
      <c r="F133" s="208"/>
      <c r="G133" s="208"/>
      <c r="H133" s="106">
        <f>SUM(H129:H132)</f>
        <v>12.4795</v>
      </c>
    </row>
    <row r="134" spans="2:8" x14ac:dyDescent="0.25">
      <c r="B134" s="111"/>
      <c r="C134" s="112"/>
      <c r="D134" s="112"/>
      <c r="E134" s="112"/>
      <c r="F134" s="113"/>
      <c r="G134" s="113"/>
      <c r="H134" s="114"/>
    </row>
    <row r="135" spans="2:8" ht="15.75" customHeight="1" x14ac:dyDescent="0.25">
      <c r="B135" s="219" t="s">
        <v>149</v>
      </c>
      <c r="C135" s="219"/>
      <c r="D135" s="220" t="s">
        <v>150</v>
      </c>
      <c r="E135" s="220"/>
      <c r="F135" s="220"/>
      <c r="G135" s="220"/>
      <c r="H135" s="220"/>
    </row>
    <row r="136" spans="2:8" ht="15.75" x14ac:dyDescent="0.25">
      <c r="B136" s="115">
        <v>6</v>
      </c>
      <c r="C136" s="221" t="s">
        <v>143</v>
      </c>
      <c r="D136" s="221"/>
      <c r="E136" s="221"/>
      <c r="F136" s="222" t="s">
        <v>67</v>
      </c>
      <c r="G136" s="222"/>
      <c r="H136" s="116" t="s">
        <v>68</v>
      </c>
    </row>
    <row r="137" spans="2:8" ht="15" customHeight="1" x14ac:dyDescent="0.25">
      <c r="B137" s="223" t="s">
        <v>11</v>
      </c>
      <c r="C137" s="224" t="s">
        <v>151</v>
      </c>
      <c r="D137" s="224"/>
      <c r="E137" s="224"/>
      <c r="F137" s="118" t="s">
        <v>152</v>
      </c>
      <c r="G137" s="119">
        <f>H150+H151+H152+H153+H154</f>
        <v>2629.9294199999999</v>
      </c>
      <c r="H137" s="212">
        <f>ROUND(G137*G138,2)</f>
        <v>236.69</v>
      </c>
    </row>
    <row r="138" spans="2:8" ht="15" customHeight="1" x14ac:dyDescent="0.25">
      <c r="B138" s="223"/>
      <c r="C138" s="224"/>
      <c r="D138" s="224"/>
      <c r="E138" s="224"/>
      <c r="F138" s="120" t="s">
        <v>67</v>
      </c>
      <c r="G138" s="175">
        <v>0.09</v>
      </c>
      <c r="H138" s="212"/>
    </row>
    <row r="139" spans="2:8" ht="15.75" x14ac:dyDescent="0.25">
      <c r="B139" s="117" t="s">
        <v>13</v>
      </c>
      <c r="C139" s="205" t="s">
        <v>153</v>
      </c>
      <c r="D139" s="205"/>
      <c r="E139" s="205"/>
      <c r="F139" s="118" t="s">
        <v>152</v>
      </c>
      <c r="G139" s="119">
        <f>G137+H137</f>
        <v>2866.61942</v>
      </c>
      <c r="H139" s="212">
        <f>ROUND(G139*G140,2)</f>
        <v>202.88</v>
      </c>
    </row>
    <row r="140" spans="2:8" ht="18.75" x14ac:dyDescent="0.25">
      <c r="B140" s="117"/>
      <c r="C140" s="205"/>
      <c r="D140" s="205"/>
      <c r="E140" s="205"/>
      <c r="F140" s="120" t="s">
        <v>67</v>
      </c>
      <c r="G140" s="176">
        <v>7.0773000000000003E-2</v>
      </c>
      <c r="H140" s="212"/>
    </row>
    <row r="141" spans="2:8" ht="15.75" x14ac:dyDescent="0.25">
      <c r="B141" s="117" t="s">
        <v>16</v>
      </c>
      <c r="C141" s="41" t="s">
        <v>154</v>
      </c>
      <c r="D141" s="43"/>
      <c r="E141" s="121"/>
      <c r="F141" s="213">
        <f>SUM(F142:G145)</f>
        <v>0.1225</v>
      </c>
      <c r="G141" s="213"/>
      <c r="H141" s="122">
        <f>SUM(H142:H145)</f>
        <v>428.50853392592597</v>
      </c>
    </row>
    <row r="142" spans="2:8" x14ac:dyDescent="0.25">
      <c r="B142" s="214"/>
      <c r="C142" s="205" t="s">
        <v>155</v>
      </c>
      <c r="D142" s="215" t="s">
        <v>156</v>
      </c>
      <c r="E142" s="215"/>
      <c r="F142" s="216">
        <f>IF(F8=1,1.65%,IF(F8=2,0.65%,IF(F8=3,0,IF(F8=4,F8,"RT Indefinido"))))</f>
        <v>1.6500000000000001E-2</v>
      </c>
      <c r="G142" s="216"/>
      <c r="H142" s="123">
        <f>ROUND((((G139+H139))/((1-F141)))*F142,2)</f>
        <v>57.72</v>
      </c>
    </row>
    <row r="143" spans="2:8" x14ac:dyDescent="0.25">
      <c r="B143" s="214"/>
      <c r="C143" s="205"/>
      <c r="D143" s="215" t="s">
        <v>157</v>
      </c>
      <c r="E143" s="215"/>
      <c r="F143" s="216">
        <f>IF(F8=1,7.6%,IF(F8=2,3%,IF(F8=3,0,IF(F8=4,F8,"RT Indefinido"))))</f>
        <v>7.5999999999999998E-2</v>
      </c>
      <c r="G143" s="216"/>
      <c r="H143" s="123">
        <f>((G139+H139)/(1-F141)*F143)</f>
        <v>265.84838281481484</v>
      </c>
    </row>
    <row r="144" spans="2:8" ht="15.75" x14ac:dyDescent="0.25">
      <c r="B144" s="117"/>
      <c r="C144" s="205" t="s">
        <v>158</v>
      </c>
      <c r="D144" s="205"/>
      <c r="E144" s="205"/>
      <c r="F144" s="206">
        <v>0</v>
      </c>
      <c r="G144" s="206"/>
      <c r="H144" s="123">
        <f>F144*(H46+H91+H133+H67+H137)</f>
        <v>0</v>
      </c>
    </row>
    <row r="145" spans="2:8" ht="18.75" x14ac:dyDescent="0.25">
      <c r="B145" s="117"/>
      <c r="C145" s="205" t="s">
        <v>159</v>
      </c>
      <c r="D145" s="205"/>
      <c r="E145" s="205"/>
      <c r="F145" s="207">
        <v>0.03</v>
      </c>
      <c r="G145" s="207"/>
      <c r="H145" s="123">
        <f>((G139+H139)/(1-F141))*F145</f>
        <v>104.94015111111112</v>
      </c>
    </row>
    <row r="146" spans="2:8" ht="15.75" x14ac:dyDescent="0.25">
      <c r="B146" s="208" t="s">
        <v>160</v>
      </c>
      <c r="C146" s="208"/>
      <c r="D146" s="208"/>
      <c r="E146" s="208"/>
      <c r="F146" s="209">
        <f>F141+G140+G138</f>
        <v>0.283273</v>
      </c>
      <c r="G146" s="209"/>
      <c r="H146" s="106">
        <f>H141+H139+H137</f>
        <v>868.07853392592597</v>
      </c>
    </row>
    <row r="147" spans="2:8" ht="15.75" x14ac:dyDescent="0.25">
      <c r="B147" s="67"/>
      <c r="C147" s="124"/>
      <c r="D147" s="124"/>
      <c r="E147" s="124"/>
      <c r="F147" s="125"/>
      <c r="G147" s="125"/>
      <c r="H147" s="69"/>
    </row>
    <row r="148" spans="2:8" ht="26.25" x14ac:dyDescent="0.4">
      <c r="B148" s="210" t="s">
        <v>161</v>
      </c>
      <c r="C148" s="210"/>
      <c r="D148" s="210"/>
      <c r="E148" s="210"/>
      <c r="F148" s="210"/>
      <c r="G148" s="210"/>
      <c r="H148" s="210"/>
    </row>
    <row r="149" spans="2:8" x14ac:dyDescent="0.25">
      <c r="B149" s="211" t="s">
        <v>28</v>
      </c>
      <c r="C149" s="211"/>
      <c r="D149" s="211"/>
      <c r="E149" s="211"/>
      <c r="F149" s="211"/>
      <c r="G149" s="211"/>
      <c r="H149" s="211"/>
    </row>
    <row r="150" spans="2:8" ht="19.5" customHeight="1" x14ac:dyDescent="0.25">
      <c r="B150" s="11" t="s">
        <v>11</v>
      </c>
      <c r="C150" s="201" t="s">
        <v>162</v>
      </c>
      <c r="D150" s="201"/>
      <c r="E150" s="201"/>
      <c r="F150" s="201"/>
      <c r="G150" s="45">
        <f>H150/$H$157</f>
        <v>0.36816668714392281</v>
      </c>
      <c r="H150" s="126">
        <f>H46</f>
        <v>1287.8499999999999</v>
      </c>
    </row>
    <row r="151" spans="2:8" ht="19.5" customHeight="1" x14ac:dyDescent="0.25">
      <c r="B151" s="11" t="s">
        <v>13</v>
      </c>
      <c r="C151" s="201" t="s">
        <v>163</v>
      </c>
      <c r="D151" s="201"/>
      <c r="E151" s="201"/>
      <c r="F151" s="201"/>
      <c r="G151" s="45">
        <f>H151/$H$157</f>
        <v>0.29466302923730486</v>
      </c>
      <c r="H151" s="126">
        <f>H91</f>
        <v>1030.73362</v>
      </c>
    </row>
    <row r="152" spans="2:8" ht="19.5" customHeight="1" x14ac:dyDescent="0.25">
      <c r="B152" s="11" t="s">
        <v>16</v>
      </c>
      <c r="C152" s="201" t="s">
        <v>164</v>
      </c>
      <c r="D152" s="201"/>
      <c r="E152" s="201"/>
      <c r="F152" s="201"/>
      <c r="G152" s="45">
        <f>H152/$H$157</f>
        <v>2.567927265550814E-2</v>
      </c>
      <c r="H152" s="126">
        <f>H101</f>
        <v>89.826300000000003</v>
      </c>
    </row>
    <row r="153" spans="2:8" ht="19.5" customHeight="1" x14ac:dyDescent="0.25">
      <c r="B153" s="11" t="s">
        <v>19</v>
      </c>
      <c r="C153" s="201" t="s">
        <v>165</v>
      </c>
      <c r="D153" s="201"/>
      <c r="E153" s="201"/>
      <c r="F153" s="201"/>
      <c r="G153" s="45">
        <f>H153/$H$157</f>
        <v>5.9759726894099176E-2</v>
      </c>
      <c r="H153" s="126">
        <f>H125</f>
        <v>209.04</v>
      </c>
    </row>
    <row r="154" spans="2:8" ht="19.5" customHeight="1" x14ac:dyDescent="0.25">
      <c r="B154" s="117" t="s">
        <v>51</v>
      </c>
      <c r="C154" s="201" t="s">
        <v>166</v>
      </c>
      <c r="D154" s="201"/>
      <c r="E154" s="201"/>
      <c r="F154" s="201"/>
      <c r="G154" s="45">
        <f>H154/$H$157</f>
        <v>3.5676019507027874E-3</v>
      </c>
      <c r="H154" s="126">
        <f>H133</f>
        <v>12.4795</v>
      </c>
    </row>
    <row r="155" spans="2:8" ht="15.75" x14ac:dyDescent="0.25">
      <c r="B155" s="46"/>
      <c r="C155" s="202" t="s">
        <v>167</v>
      </c>
      <c r="D155" s="202"/>
      <c r="E155" s="202"/>
      <c r="F155" s="202"/>
      <c r="G155" s="127"/>
      <c r="H155" s="128">
        <f>SUM(H150:H154)</f>
        <v>2629.9294199999999</v>
      </c>
    </row>
    <row r="156" spans="2:8" ht="15.75" x14ac:dyDescent="0.25">
      <c r="B156" s="117" t="s">
        <v>53</v>
      </c>
      <c r="C156" s="201" t="s">
        <v>168</v>
      </c>
      <c r="D156" s="201"/>
      <c r="E156" s="201"/>
      <c r="F156" s="201"/>
      <c r="G156" s="45">
        <f>H156/$H$157</f>
        <v>0.24816368211846224</v>
      </c>
      <c r="H156" s="126">
        <f>H146</f>
        <v>868.07853392592597</v>
      </c>
    </row>
    <row r="157" spans="2:8" ht="23.25" x14ac:dyDescent="0.25">
      <c r="B157" s="203" t="s">
        <v>169</v>
      </c>
      <c r="C157" s="203"/>
      <c r="D157" s="203"/>
      <c r="E157" s="203"/>
      <c r="F157" s="203"/>
      <c r="G157" s="129"/>
      <c r="H157" s="130">
        <f>SUM(H155:H156)</f>
        <v>3498.0079539259259</v>
      </c>
    </row>
    <row r="158" spans="2:8" x14ac:dyDescent="0.25">
      <c r="B158" s="111"/>
      <c r="C158" s="112"/>
      <c r="D158" s="112"/>
      <c r="E158" s="112"/>
      <c r="F158" s="113"/>
      <c r="G158" s="113"/>
      <c r="H158" s="114"/>
    </row>
    <row r="159" spans="2:8" ht="26.25" x14ac:dyDescent="0.4">
      <c r="B159" s="197" t="s">
        <v>170</v>
      </c>
      <c r="C159" s="197"/>
      <c r="D159" s="197"/>
      <c r="E159" s="197"/>
      <c r="F159" s="197"/>
      <c r="G159" s="197"/>
      <c r="H159" s="197"/>
    </row>
    <row r="160" spans="2:8" x14ac:dyDescent="0.25">
      <c r="B160" s="204" t="s">
        <v>28</v>
      </c>
      <c r="C160" s="204"/>
      <c r="D160" s="204"/>
      <c r="E160" s="204"/>
      <c r="F160" s="204"/>
      <c r="G160" s="204"/>
      <c r="H160" s="204"/>
    </row>
    <row r="161" spans="2:9" ht="60" customHeight="1" x14ac:dyDescent="0.25">
      <c r="B161" s="193" t="s">
        <v>171</v>
      </c>
      <c r="C161" s="193"/>
      <c r="D161" s="131" t="s">
        <v>172</v>
      </c>
      <c r="E161" s="131" t="s">
        <v>173</v>
      </c>
      <c r="F161" s="131" t="s">
        <v>174</v>
      </c>
      <c r="G161" s="131" t="s">
        <v>175</v>
      </c>
      <c r="H161" s="132" t="s">
        <v>176</v>
      </c>
    </row>
    <row r="162" spans="2:9" ht="15.75" customHeight="1" x14ac:dyDescent="0.25">
      <c r="B162" s="194" t="str">
        <f>H23</f>
        <v>AUX. ADMINISTRATIVO 40h - CBO: 4110-05 - (SR)</v>
      </c>
      <c r="C162" s="194"/>
      <c r="D162" s="133">
        <f>H157</f>
        <v>3498.0079539259259</v>
      </c>
      <c r="E162" s="134">
        <v>1</v>
      </c>
      <c r="F162" s="135">
        <f>D162*E162</f>
        <v>3498.0079539259259</v>
      </c>
      <c r="G162" s="136">
        <v>1</v>
      </c>
      <c r="H162" s="137">
        <f>F162*G162</f>
        <v>3498.0079539259259</v>
      </c>
    </row>
    <row r="163" spans="2:9" ht="26.25" x14ac:dyDescent="0.25">
      <c r="B163" s="195" t="s">
        <v>177</v>
      </c>
      <c r="C163" s="195"/>
      <c r="D163" s="195"/>
      <c r="E163" s="195"/>
      <c r="F163" s="195"/>
      <c r="G163" s="195"/>
      <c r="H163" s="138">
        <f>SUM(H162)</f>
        <v>3498.0079539259259</v>
      </c>
    </row>
    <row r="164" spans="2:9" x14ac:dyDescent="0.25">
      <c r="B164" s="196"/>
      <c r="C164" s="196"/>
      <c r="D164" s="56"/>
      <c r="E164" s="56"/>
      <c r="F164" s="56"/>
      <c r="G164" s="56"/>
      <c r="H164" s="139"/>
    </row>
    <row r="165" spans="2:9" ht="26.25" x14ac:dyDescent="0.4">
      <c r="B165" s="197" t="s">
        <v>178</v>
      </c>
      <c r="C165" s="197"/>
      <c r="D165" s="197"/>
      <c r="E165" s="197"/>
      <c r="F165" s="197"/>
      <c r="G165" s="197"/>
      <c r="H165" s="197"/>
    </row>
    <row r="166" spans="2:9" x14ac:dyDescent="0.25">
      <c r="B166" s="198" t="s">
        <v>179</v>
      </c>
      <c r="C166" s="198"/>
      <c r="D166" s="198"/>
      <c r="E166" s="198"/>
      <c r="F166" s="198"/>
      <c r="G166" s="198"/>
      <c r="H166" s="140" t="s">
        <v>180</v>
      </c>
    </row>
    <row r="167" spans="2:9" ht="22.5" customHeight="1" x14ac:dyDescent="0.25">
      <c r="B167" s="141" t="s">
        <v>11</v>
      </c>
      <c r="C167" s="199" t="s">
        <v>181</v>
      </c>
      <c r="D167" s="199"/>
      <c r="E167" s="199"/>
      <c r="F167" s="199"/>
      <c r="G167" s="199"/>
      <c r="H167" s="142">
        <f>F162</f>
        <v>3498.0079539259259</v>
      </c>
    </row>
    <row r="168" spans="2:9" ht="22.5" customHeight="1" x14ac:dyDescent="0.25">
      <c r="B168" s="141" t="s">
        <v>13</v>
      </c>
      <c r="C168" s="199" t="s">
        <v>182</v>
      </c>
      <c r="D168" s="199"/>
      <c r="E168" s="199"/>
      <c r="F168" s="199"/>
      <c r="G168" s="199"/>
      <c r="H168" s="142">
        <f>H163</f>
        <v>3498.0079539259259</v>
      </c>
      <c r="I168" s="143"/>
    </row>
    <row r="169" spans="2:9" ht="22.5" customHeight="1" x14ac:dyDescent="0.25">
      <c r="B169" s="144" t="s">
        <v>16</v>
      </c>
      <c r="C169" s="200" t="s">
        <v>183</v>
      </c>
      <c r="D169" s="200"/>
      <c r="E169" s="200"/>
      <c r="F169" s="200"/>
      <c r="G169" s="200"/>
      <c r="H169" s="145">
        <f>H168*H13</f>
        <v>69960.159078518511</v>
      </c>
    </row>
  </sheetData>
  <mergeCells count="236">
    <mergeCell ref="B1:H1"/>
    <mergeCell ref="B2:H2"/>
    <mergeCell ref="C3:D3"/>
    <mergeCell ref="C4:H4"/>
    <mergeCell ref="B5:H5"/>
    <mergeCell ref="B6:C6"/>
    <mergeCell ref="D6:H6"/>
    <mergeCell ref="B7:C7"/>
    <mergeCell ref="D7:H7"/>
    <mergeCell ref="B8:D8"/>
    <mergeCell ref="B9:H9"/>
    <mergeCell ref="C10:F10"/>
    <mergeCell ref="C11:D11"/>
    <mergeCell ref="F11:H11"/>
    <mergeCell ref="C12:F12"/>
    <mergeCell ref="G12:H12"/>
    <mergeCell ref="C13:G13"/>
    <mergeCell ref="C14:H14"/>
    <mergeCell ref="C15:H15"/>
    <mergeCell ref="C16:H16"/>
    <mergeCell ref="C17:H17"/>
    <mergeCell ref="B18:H18"/>
    <mergeCell ref="B19:H19"/>
    <mergeCell ref="B20:H20"/>
    <mergeCell ref="B21:H21"/>
    <mergeCell ref="B22:H22"/>
    <mergeCell ref="C23:G23"/>
    <mergeCell ref="C24:G24"/>
    <mergeCell ref="C25:D25"/>
    <mergeCell ref="C26:G26"/>
    <mergeCell ref="C27:G27"/>
    <mergeCell ref="C28:H28"/>
    <mergeCell ref="B30:C30"/>
    <mergeCell ref="D30:H30"/>
    <mergeCell ref="C31:F31"/>
    <mergeCell ref="C32:G32"/>
    <mergeCell ref="B33:B34"/>
    <mergeCell ref="C33:C34"/>
    <mergeCell ref="D33:E33"/>
    <mergeCell ref="F33:G33"/>
    <mergeCell ref="H33:H34"/>
    <mergeCell ref="D34:E34"/>
    <mergeCell ref="F34:G34"/>
    <mergeCell ref="C35:D35"/>
    <mergeCell ref="C36:G36"/>
    <mergeCell ref="C37:G37"/>
    <mergeCell ref="C38:G38"/>
    <mergeCell ref="C39:G39"/>
    <mergeCell ref="C40:G40"/>
    <mergeCell ref="C41:G41"/>
    <mergeCell ref="B42:B45"/>
    <mergeCell ref="C42:C45"/>
    <mergeCell ref="D42:G42"/>
    <mergeCell ref="D43:G43"/>
    <mergeCell ref="D44:G44"/>
    <mergeCell ref="D45:G45"/>
    <mergeCell ref="B46:G46"/>
    <mergeCell ref="B48:C48"/>
    <mergeCell ref="D48:H48"/>
    <mergeCell ref="B49:C49"/>
    <mergeCell ref="D49:H49"/>
    <mergeCell ref="C50:E50"/>
    <mergeCell ref="F50:G50"/>
    <mergeCell ref="C51:E51"/>
    <mergeCell ref="F51:G51"/>
    <mergeCell ref="C52:E52"/>
    <mergeCell ref="F52:G52"/>
    <mergeCell ref="B53:G53"/>
    <mergeCell ref="B55:G55"/>
    <mergeCell ref="B57:C57"/>
    <mergeCell ref="D57:H57"/>
    <mergeCell ref="C58:E58"/>
    <mergeCell ref="F58:G58"/>
    <mergeCell ref="C59:E59"/>
    <mergeCell ref="F59:G59"/>
    <mergeCell ref="C60:E60"/>
    <mergeCell ref="F60:G60"/>
    <mergeCell ref="C61:E61"/>
    <mergeCell ref="F61:G61"/>
    <mergeCell ref="C62:E62"/>
    <mergeCell ref="F62:G62"/>
    <mergeCell ref="C63:E63"/>
    <mergeCell ref="F63:G63"/>
    <mergeCell ref="C64:E64"/>
    <mergeCell ref="F64:G64"/>
    <mergeCell ref="C65:E65"/>
    <mergeCell ref="F65:G65"/>
    <mergeCell ref="C66:E66"/>
    <mergeCell ref="F66:G66"/>
    <mergeCell ref="B67:E67"/>
    <mergeCell ref="F67:G67"/>
    <mergeCell ref="B69:C69"/>
    <mergeCell ref="D69:H69"/>
    <mergeCell ref="C70:G70"/>
    <mergeCell ref="B71:B73"/>
    <mergeCell ref="C71:C73"/>
    <mergeCell ref="D71:E71"/>
    <mergeCell ref="F71:G71"/>
    <mergeCell ref="H71:H73"/>
    <mergeCell ref="D72:E72"/>
    <mergeCell ref="F72:G72"/>
    <mergeCell ref="D73:E73"/>
    <mergeCell ref="F73:G73"/>
    <mergeCell ref="B74:B76"/>
    <mergeCell ref="C74:C76"/>
    <mergeCell ref="D74:E74"/>
    <mergeCell ref="F74:G74"/>
    <mergeCell ref="H74:H76"/>
    <mergeCell ref="D75:E75"/>
    <mergeCell ref="F75:G75"/>
    <mergeCell ref="D76:E76"/>
    <mergeCell ref="F76:G76"/>
    <mergeCell ref="C77:G77"/>
    <mergeCell ref="C78:G78"/>
    <mergeCell ref="C79:G79"/>
    <mergeCell ref="B80:B82"/>
    <mergeCell ref="C80:C82"/>
    <mergeCell ref="D80:G80"/>
    <mergeCell ref="D81:G81"/>
    <mergeCell ref="D82:G82"/>
    <mergeCell ref="B83:G83"/>
    <mergeCell ref="C84:H84"/>
    <mergeCell ref="B86:C86"/>
    <mergeCell ref="D86:H86"/>
    <mergeCell ref="C87:G87"/>
    <mergeCell ref="C88:G88"/>
    <mergeCell ref="C89:G89"/>
    <mergeCell ref="C90:G90"/>
    <mergeCell ref="B91:G91"/>
    <mergeCell ref="B93:C93"/>
    <mergeCell ref="D93:H93"/>
    <mergeCell ref="C94:E94"/>
    <mergeCell ref="F94:G94"/>
    <mergeCell ref="C95:E95"/>
    <mergeCell ref="F95:G95"/>
    <mergeCell ref="C96:E96"/>
    <mergeCell ref="F96:G96"/>
    <mergeCell ref="C97:E97"/>
    <mergeCell ref="F97:G97"/>
    <mergeCell ref="C98:E98"/>
    <mergeCell ref="F98:G98"/>
    <mergeCell ref="C99:E99"/>
    <mergeCell ref="F99:G99"/>
    <mergeCell ref="C100:E100"/>
    <mergeCell ref="F100:G100"/>
    <mergeCell ref="B101:E101"/>
    <mergeCell ref="F101:G101"/>
    <mergeCell ref="B103:C103"/>
    <mergeCell ref="D103:H103"/>
    <mergeCell ref="B104:C104"/>
    <mergeCell ref="D104:H104"/>
    <mergeCell ref="C105:E105"/>
    <mergeCell ref="F105:G105"/>
    <mergeCell ref="C106:E106"/>
    <mergeCell ref="F106:G106"/>
    <mergeCell ref="C107:E107"/>
    <mergeCell ref="F107:G107"/>
    <mergeCell ref="C108:E108"/>
    <mergeCell ref="F108:G108"/>
    <mergeCell ref="C109:E109"/>
    <mergeCell ref="F109:G109"/>
    <mergeCell ref="C110:E110"/>
    <mergeCell ref="F110:G110"/>
    <mergeCell ref="C111:E111"/>
    <mergeCell ref="F111:G111"/>
    <mergeCell ref="B114:E114"/>
    <mergeCell ref="F114:G114"/>
    <mergeCell ref="B116:C116"/>
    <mergeCell ref="D116:H116"/>
    <mergeCell ref="C117:E117"/>
    <mergeCell ref="F117:G117"/>
    <mergeCell ref="C118:E118"/>
    <mergeCell ref="F118:G118"/>
    <mergeCell ref="B119:E119"/>
    <mergeCell ref="F119:G119"/>
    <mergeCell ref="B121:C121"/>
    <mergeCell ref="D121:H121"/>
    <mergeCell ref="C122:E122"/>
    <mergeCell ref="F122:G122"/>
    <mergeCell ref="C123:E123"/>
    <mergeCell ref="F123:G123"/>
    <mergeCell ref="C124:E124"/>
    <mergeCell ref="F124:G124"/>
    <mergeCell ref="B125:E125"/>
    <mergeCell ref="F125:G125"/>
    <mergeCell ref="B127:C127"/>
    <mergeCell ref="D127:H127"/>
    <mergeCell ref="C128:G128"/>
    <mergeCell ref="C129:G129"/>
    <mergeCell ref="C130:G130"/>
    <mergeCell ref="C131:G131"/>
    <mergeCell ref="C132:G132"/>
    <mergeCell ref="B133:G133"/>
    <mergeCell ref="B135:C135"/>
    <mergeCell ref="D135:H135"/>
    <mergeCell ref="C136:E136"/>
    <mergeCell ref="F136:G136"/>
    <mergeCell ref="B137:B138"/>
    <mergeCell ref="C137:E138"/>
    <mergeCell ref="H137:H138"/>
    <mergeCell ref="C139:E140"/>
    <mergeCell ref="H139:H140"/>
    <mergeCell ref="F141:G141"/>
    <mergeCell ref="B142:B143"/>
    <mergeCell ref="C142:C143"/>
    <mergeCell ref="D142:E142"/>
    <mergeCell ref="F142:G142"/>
    <mergeCell ref="D143:E143"/>
    <mergeCell ref="F143:G143"/>
    <mergeCell ref="C144:E144"/>
    <mergeCell ref="F144:G144"/>
    <mergeCell ref="C145:E145"/>
    <mergeCell ref="F145:G145"/>
    <mergeCell ref="B146:E146"/>
    <mergeCell ref="F146:G146"/>
    <mergeCell ref="B148:H148"/>
    <mergeCell ref="B149:H149"/>
    <mergeCell ref="C150:F150"/>
    <mergeCell ref="C151:F151"/>
    <mergeCell ref="C152:F152"/>
    <mergeCell ref="C153:F153"/>
    <mergeCell ref="C154:F154"/>
    <mergeCell ref="C155:F155"/>
    <mergeCell ref="C156:F156"/>
    <mergeCell ref="B157:F157"/>
    <mergeCell ref="B159:H159"/>
    <mergeCell ref="B160:H160"/>
    <mergeCell ref="B161:C161"/>
    <mergeCell ref="B162:C162"/>
    <mergeCell ref="B163:G163"/>
    <mergeCell ref="B164:C164"/>
    <mergeCell ref="B165:H165"/>
    <mergeCell ref="B166:G166"/>
    <mergeCell ref="C167:G167"/>
    <mergeCell ref="C168:G168"/>
    <mergeCell ref="C169:G169"/>
  </mergeCells>
  <printOptions horizontalCentered="1"/>
  <pageMargins left="0.11811023622047245" right="0.11811023622047245" top="0.11811023622047245" bottom="0.35433070866141736" header="0.51181102362204722" footer="0.11811023622047245"/>
  <pageSetup paperSize="9" scale="60" firstPageNumber="0" fitToHeight="0" orientation="portrait" r:id="rId1"/>
  <headerFooter>
    <oddFooter>&amp;C&amp;"Calibri,Negrito"&amp;14&amp;A » Página -&amp;P  de  &amp;N</oddFooter>
  </headerFooter>
  <rowBreaks count="2" manualBreakCount="2">
    <brk id="80" max="16383" man="1"/>
    <brk id="157" max="16383" man="1"/>
  </rowBreaks>
  <colBreaks count="1" manualBreakCount="1">
    <brk id="8" max="1048575" man="1"/>
  </col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B1:AMK10"/>
  <sheetViews>
    <sheetView showGridLines="0" topLeftCell="B2" zoomScale="80" zoomScaleNormal="80" workbookViewId="0">
      <selection activeCell="F43" sqref="F43"/>
    </sheetView>
  </sheetViews>
  <sheetFormatPr defaultRowHeight="15" x14ac:dyDescent="0.25"/>
  <cols>
    <col min="1" max="1" width="1.85546875" customWidth="1"/>
    <col min="2" max="2" width="12.140625" style="147" customWidth="1"/>
    <col min="3" max="3" width="72.85546875" style="147" customWidth="1"/>
    <col min="4" max="4" width="11.5703125" style="147" customWidth="1"/>
    <col min="5" max="5" width="14.140625" style="147" customWidth="1"/>
    <col min="6" max="6" width="17.5703125" style="147" customWidth="1"/>
    <col min="7" max="10" width="14.85546875" style="147" customWidth="1"/>
    <col min="11" max="11" width="20.7109375" style="147" customWidth="1"/>
    <col min="12" max="12" width="8.7109375" style="147" customWidth="1"/>
    <col min="13" max="13" width="33.5703125" style="147" customWidth="1"/>
    <col min="14" max="1025" width="8.7109375" style="147" customWidth="1"/>
  </cols>
  <sheetData>
    <row r="1" spans="2:1025" ht="29.25" customHeight="1" x14ac:dyDescent="0.25">
      <c r="B1" s="1" t="s">
        <v>1</v>
      </c>
      <c r="C1" s="300"/>
      <c r="D1" s="300"/>
      <c r="E1" s="148"/>
      <c r="F1" s="149" t="s">
        <v>2</v>
      </c>
      <c r="G1" s="150"/>
      <c r="H1" s="151"/>
      <c r="I1" s="151"/>
      <c r="J1" s="151"/>
      <c r="K1" s="151"/>
      <c r="L1" s="152"/>
      <c r="M1" s="152"/>
    </row>
    <row r="2" spans="2:1025" ht="30" customHeight="1" x14ac:dyDescent="0.25">
      <c r="B2" s="301" t="s">
        <v>185</v>
      </c>
      <c r="C2" s="301"/>
      <c r="D2" s="301"/>
      <c r="E2" s="301"/>
      <c r="F2" s="301"/>
      <c r="G2" s="301"/>
      <c r="H2" s="301"/>
      <c r="I2" s="301"/>
      <c r="J2" s="301"/>
      <c r="K2" s="301"/>
      <c r="L2" s="152"/>
      <c r="M2" s="152"/>
    </row>
    <row r="3" spans="2:1025" s="191" customFormat="1" ht="39" customHeight="1" x14ac:dyDescent="0.35">
      <c r="B3" s="302" t="s">
        <v>212</v>
      </c>
      <c r="C3" s="302"/>
      <c r="D3" s="302"/>
      <c r="E3" s="302"/>
      <c r="F3" s="302"/>
      <c r="G3" s="302"/>
      <c r="H3" s="302"/>
      <c r="I3" s="302"/>
      <c r="J3" s="302"/>
      <c r="K3" s="302"/>
      <c r="L3" s="303" t="s">
        <v>186</v>
      </c>
      <c r="M3" s="303"/>
      <c r="N3" s="190"/>
      <c r="O3" s="190"/>
      <c r="P3" s="190"/>
      <c r="Q3" s="190"/>
      <c r="R3" s="190"/>
      <c r="S3" s="190"/>
      <c r="T3" s="190"/>
      <c r="U3" s="190"/>
      <c r="V3" s="190"/>
      <c r="W3" s="190"/>
      <c r="X3" s="190"/>
      <c r="Y3" s="190"/>
      <c r="Z3" s="190"/>
      <c r="AA3" s="190"/>
      <c r="AB3" s="190"/>
      <c r="AC3" s="190"/>
      <c r="AD3" s="190"/>
      <c r="AE3" s="190"/>
      <c r="AF3" s="190"/>
      <c r="AG3" s="190"/>
      <c r="AH3" s="190"/>
      <c r="AI3" s="190"/>
      <c r="AJ3" s="190"/>
      <c r="AK3" s="190"/>
      <c r="AL3" s="190"/>
      <c r="AM3" s="190"/>
      <c r="AN3" s="190"/>
      <c r="AO3" s="190"/>
      <c r="AP3" s="190"/>
      <c r="AQ3" s="190"/>
      <c r="AR3" s="190"/>
      <c r="AS3" s="190"/>
      <c r="AT3" s="190"/>
      <c r="AU3" s="190"/>
      <c r="AV3" s="190"/>
      <c r="AW3" s="190"/>
      <c r="AX3" s="190"/>
      <c r="AY3" s="190"/>
      <c r="AZ3" s="190"/>
      <c r="BA3" s="190"/>
      <c r="BB3" s="190"/>
      <c r="BC3" s="190"/>
      <c r="BD3" s="190"/>
      <c r="BE3" s="190"/>
      <c r="BF3" s="190"/>
      <c r="BG3" s="190"/>
      <c r="BH3" s="190"/>
      <c r="BI3" s="190"/>
      <c r="BJ3" s="190"/>
      <c r="BK3" s="190"/>
      <c r="BL3" s="190"/>
      <c r="BM3" s="190"/>
      <c r="BN3" s="190"/>
      <c r="BO3" s="190"/>
      <c r="BP3" s="190"/>
      <c r="BQ3" s="190"/>
      <c r="BR3" s="190"/>
      <c r="BS3" s="190"/>
      <c r="BT3" s="190"/>
      <c r="BU3" s="190"/>
      <c r="BV3" s="190"/>
      <c r="BW3" s="190"/>
      <c r="BX3" s="190"/>
      <c r="BY3" s="190"/>
      <c r="BZ3" s="190"/>
      <c r="CA3" s="190"/>
      <c r="CB3" s="190"/>
      <c r="CC3" s="190"/>
      <c r="CD3" s="190"/>
      <c r="CE3" s="190"/>
      <c r="CF3" s="190"/>
      <c r="CG3" s="190"/>
      <c r="CH3" s="190"/>
      <c r="CI3" s="190"/>
      <c r="CJ3" s="190"/>
      <c r="CK3" s="190"/>
      <c r="CL3" s="190"/>
      <c r="CM3" s="190"/>
      <c r="CN3" s="190"/>
      <c r="CO3" s="190"/>
      <c r="CP3" s="190"/>
      <c r="CQ3" s="190"/>
      <c r="CR3" s="190"/>
      <c r="CS3" s="190"/>
      <c r="CT3" s="190"/>
      <c r="CU3" s="190"/>
      <c r="CV3" s="190"/>
      <c r="CW3" s="190"/>
      <c r="CX3" s="190"/>
      <c r="CY3" s="190"/>
      <c r="CZ3" s="190"/>
      <c r="DA3" s="190"/>
      <c r="DB3" s="190"/>
      <c r="DC3" s="190"/>
      <c r="DD3" s="190"/>
      <c r="DE3" s="190"/>
      <c r="DF3" s="190"/>
      <c r="DG3" s="190"/>
      <c r="DH3" s="190"/>
      <c r="DI3" s="190"/>
      <c r="DJ3" s="190"/>
      <c r="DK3" s="190"/>
      <c r="DL3" s="190"/>
      <c r="DM3" s="190"/>
      <c r="DN3" s="190"/>
      <c r="DO3" s="190"/>
      <c r="DP3" s="190"/>
      <c r="DQ3" s="190"/>
      <c r="DR3" s="190"/>
      <c r="DS3" s="190"/>
      <c r="DT3" s="190"/>
      <c r="DU3" s="190"/>
      <c r="DV3" s="190"/>
      <c r="DW3" s="190"/>
      <c r="DX3" s="190"/>
      <c r="DY3" s="190"/>
      <c r="DZ3" s="190"/>
      <c r="EA3" s="190"/>
      <c r="EB3" s="190"/>
      <c r="EC3" s="190"/>
      <c r="ED3" s="190"/>
      <c r="EE3" s="190"/>
      <c r="EF3" s="190"/>
      <c r="EG3" s="190"/>
      <c r="EH3" s="190"/>
      <c r="EI3" s="190"/>
      <c r="EJ3" s="190"/>
      <c r="EK3" s="190"/>
      <c r="EL3" s="190"/>
      <c r="EM3" s="190"/>
      <c r="EN3" s="190"/>
      <c r="EO3" s="190"/>
      <c r="EP3" s="190"/>
      <c r="EQ3" s="190"/>
      <c r="ER3" s="190"/>
      <c r="ES3" s="190"/>
      <c r="ET3" s="190"/>
      <c r="EU3" s="190"/>
      <c r="EV3" s="190"/>
      <c r="EW3" s="190"/>
      <c r="EX3" s="190"/>
      <c r="EY3" s="190"/>
      <c r="EZ3" s="190"/>
      <c r="FA3" s="190"/>
      <c r="FB3" s="190"/>
      <c r="FC3" s="190"/>
      <c r="FD3" s="190"/>
      <c r="FE3" s="190"/>
      <c r="FF3" s="190"/>
      <c r="FG3" s="190"/>
      <c r="FH3" s="190"/>
      <c r="FI3" s="190"/>
      <c r="FJ3" s="190"/>
      <c r="FK3" s="190"/>
      <c r="FL3" s="190"/>
      <c r="FM3" s="190"/>
      <c r="FN3" s="190"/>
      <c r="FO3" s="190"/>
      <c r="FP3" s="190"/>
      <c r="FQ3" s="190"/>
      <c r="FR3" s="190"/>
      <c r="FS3" s="190"/>
      <c r="FT3" s="190"/>
      <c r="FU3" s="190"/>
      <c r="FV3" s="190"/>
      <c r="FW3" s="190"/>
      <c r="FX3" s="190"/>
      <c r="FY3" s="190"/>
      <c r="FZ3" s="190"/>
      <c r="GA3" s="190"/>
      <c r="GB3" s="190"/>
      <c r="GC3" s="190"/>
      <c r="GD3" s="190"/>
      <c r="GE3" s="190"/>
      <c r="GF3" s="190"/>
      <c r="GG3" s="190"/>
      <c r="GH3" s="190"/>
      <c r="GI3" s="190"/>
      <c r="GJ3" s="190"/>
      <c r="GK3" s="190"/>
      <c r="GL3" s="190"/>
      <c r="GM3" s="190"/>
      <c r="GN3" s="190"/>
      <c r="GO3" s="190"/>
      <c r="GP3" s="190"/>
      <c r="GQ3" s="190"/>
      <c r="GR3" s="190"/>
      <c r="GS3" s="190"/>
      <c r="GT3" s="190"/>
      <c r="GU3" s="190"/>
      <c r="GV3" s="190"/>
      <c r="GW3" s="190"/>
      <c r="GX3" s="190"/>
      <c r="GY3" s="190"/>
      <c r="GZ3" s="190"/>
      <c r="HA3" s="190"/>
      <c r="HB3" s="190"/>
      <c r="HC3" s="190"/>
      <c r="HD3" s="190"/>
      <c r="HE3" s="190"/>
      <c r="HF3" s="190"/>
      <c r="HG3" s="190"/>
      <c r="HH3" s="190"/>
      <c r="HI3" s="190"/>
      <c r="HJ3" s="190"/>
      <c r="HK3" s="190"/>
      <c r="HL3" s="190"/>
      <c r="HM3" s="190"/>
      <c r="HN3" s="190"/>
      <c r="HO3" s="190"/>
      <c r="HP3" s="190"/>
      <c r="HQ3" s="190"/>
      <c r="HR3" s="190"/>
      <c r="HS3" s="190"/>
      <c r="HT3" s="190"/>
      <c r="HU3" s="190"/>
      <c r="HV3" s="190"/>
      <c r="HW3" s="190"/>
      <c r="HX3" s="190"/>
      <c r="HY3" s="190"/>
      <c r="HZ3" s="190"/>
      <c r="IA3" s="190"/>
      <c r="IB3" s="190"/>
      <c r="IC3" s="190"/>
      <c r="ID3" s="190"/>
      <c r="IE3" s="190"/>
      <c r="IF3" s="190"/>
      <c r="IG3" s="190"/>
      <c r="IH3" s="190"/>
      <c r="II3" s="190"/>
      <c r="IJ3" s="190"/>
      <c r="IK3" s="190"/>
      <c r="IL3" s="190"/>
      <c r="IM3" s="190"/>
      <c r="IN3" s="190"/>
      <c r="IO3" s="190"/>
      <c r="IP3" s="190"/>
      <c r="IQ3" s="190"/>
      <c r="IR3" s="190"/>
      <c r="IS3" s="190"/>
      <c r="IT3" s="190"/>
      <c r="IU3" s="190"/>
      <c r="IV3" s="190"/>
      <c r="IW3" s="190"/>
      <c r="IX3" s="190"/>
      <c r="IY3" s="190"/>
      <c r="IZ3" s="190"/>
      <c r="JA3" s="190"/>
      <c r="JB3" s="190"/>
      <c r="JC3" s="190"/>
      <c r="JD3" s="190"/>
      <c r="JE3" s="190"/>
      <c r="JF3" s="190"/>
      <c r="JG3" s="190"/>
      <c r="JH3" s="190"/>
      <c r="JI3" s="190"/>
      <c r="JJ3" s="190"/>
      <c r="JK3" s="190"/>
      <c r="JL3" s="190"/>
      <c r="JM3" s="190"/>
      <c r="JN3" s="190"/>
      <c r="JO3" s="190"/>
      <c r="JP3" s="190"/>
      <c r="JQ3" s="190"/>
      <c r="JR3" s="190"/>
      <c r="JS3" s="190"/>
      <c r="JT3" s="190"/>
      <c r="JU3" s="190"/>
      <c r="JV3" s="190"/>
      <c r="JW3" s="190"/>
      <c r="JX3" s="190"/>
      <c r="JY3" s="190"/>
      <c r="JZ3" s="190"/>
      <c r="KA3" s="190"/>
      <c r="KB3" s="190"/>
      <c r="KC3" s="190"/>
      <c r="KD3" s="190"/>
      <c r="KE3" s="190"/>
      <c r="KF3" s="190"/>
      <c r="KG3" s="190"/>
      <c r="KH3" s="190"/>
      <c r="KI3" s="190"/>
      <c r="KJ3" s="190"/>
      <c r="KK3" s="190"/>
      <c r="KL3" s="190"/>
      <c r="KM3" s="190"/>
      <c r="KN3" s="190"/>
      <c r="KO3" s="190"/>
      <c r="KP3" s="190"/>
      <c r="KQ3" s="190"/>
      <c r="KR3" s="190"/>
      <c r="KS3" s="190"/>
      <c r="KT3" s="190"/>
      <c r="KU3" s="190"/>
      <c r="KV3" s="190"/>
      <c r="KW3" s="190"/>
      <c r="KX3" s="190"/>
      <c r="KY3" s="190"/>
      <c r="KZ3" s="190"/>
      <c r="LA3" s="190"/>
      <c r="LB3" s="190"/>
      <c r="LC3" s="190"/>
      <c r="LD3" s="190"/>
      <c r="LE3" s="190"/>
      <c r="LF3" s="190"/>
      <c r="LG3" s="190"/>
      <c r="LH3" s="190"/>
      <c r="LI3" s="190"/>
      <c r="LJ3" s="190"/>
      <c r="LK3" s="190"/>
      <c r="LL3" s="190"/>
      <c r="LM3" s="190"/>
      <c r="LN3" s="190"/>
      <c r="LO3" s="190"/>
      <c r="LP3" s="190"/>
      <c r="LQ3" s="190"/>
      <c r="LR3" s="190"/>
      <c r="LS3" s="190"/>
      <c r="LT3" s="190"/>
      <c r="LU3" s="190"/>
      <c r="LV3" s="190"/>
      <c r="LW3" s="190"/>
      <c r="LX3" s="190"/>
      <c r="LY3" s="190"/>
      <c r="LZ3" s="190"/>
      <c r="MA3" s="190"/>
      <c r="MB3" s="190"/>
      <c r="MC3" s="190"/>
      <c r="MD3" s="190"/>
      <c r="ME3" s="190"/>
      <c r="MF3" s="190"/>
      <c r="MG3" s="190"/>
      <c r="MH3" s="190"/>
      <c r="MI3" s="190"/>
      <c r="MJ3" s="190"/>
      <c r="MK3" s="190"/>
      <c r="ML3" s="190"/>
      <c r="MM3" s="190"/>
      <c r="MN3" s="190"/>
      <c r="MO3" s="190"/>
      <c r="MP3" s="190"/>
      <c r="MQ3" s="190"/>
      <c r="MR3" s="190"/>
      <c r="MS3" s="190"/>
      <c r="MT3" s="190"/>
      <c r="MU3" s="190"/>
      <c r="MV3" s="190"/>
      <c r="MW3" s="190"/>
      <c r="MX3" s="190"/>
      <c r="MY3" s="190"/>
      <c r="MZ3" s="190"/>
      <c r="NA3" s="190"/>
      <c r="NB3" s="190"/>
      <c r="NC3" s="190"/>
      <c r="ND3" s="190"/>
      <c r="NE3" s="190"/>
      <c r="NF3" s="190"/>
      <c r="NG3" s="190"/>
      <c r="NH3" s="190"/>
      <c r="NI3" s="190"/>
      <c r="NJ3" s="190"/>
      <c r="NK3" s="190"/>
      <c r="NL3" s="190"/>
      <c r="NM3" s="190"/>
      <c r="NN3" s="190"/>
      <c r="NO3" s="190"/>
      <c r="NP3" s="190"/>
      <c r="NQ3" s="190"/>
      <c r="NR3" s="190"/>
      <c r="NS3" s="190"/>
      <c r="NT3" s="190"/>
      <c r="NU3" s="190"/>
      <c r="NV3" s="190"/>
      <c r="NW3" s="190"/>
      <c r="NX3" s="190"/>
      <c r="NY3" s="190"/>
      <c r="NZ3" s="190"/>
      <c r="OA3" s="190"/>
      <c r="OB3" s="190"/>
      <c r="OC3" s="190"/>
      <c r="OD3" s="190"/>
      <c r="OE3" s="190"/>
      <c r="OF3" s="190"/>
      <c r="OG3" s="190"/>
      <c r="OH3" s="190"/>
      <c r="OI3" s="190"/>
      <c r="OJ3" s="190"/>
      <c r="OK3" s="190"/>
      <c r="OL3" s="190"/>
      <c r="OM3" s="190"/>
      <c r="ON3" s="190"/>
      <c r="OO3" s="190"/>
      <c r="OP3" s="190"/>
      <c r="OQ3" s="190"/>
      <c r="OR3" s="190"/>
      <c r="OS3" s="190"/>
      <c r="OT3" s="190"/>
      <c r="OU3" s="190"/>
      <c r="OV3" s="190"/>
      <c r="OW3" s="190"/>
      <c r="OX3" s="190"/>
      <c r="OY3" s="190"/>
      <c r="OZ3" s="190"/>
      <c r="PA3" s="190"/>
      <c r="PB3" s="190"/>
      <c r="PC3" s="190"/>
      <c r="PD3" s="190"/>
      <c r="PE3" s="190"/>
      <c r="PF3" s="190"/>
      <c r="PG3" s="190"/>
      <c r="PH3" s="190"/>
      <c r="PI3" s="190"/>
      <c r="PJ3" s="190"/>
      <c r="PK3" s="190"/>
      <c r="PL3" s="190"/>
      <c r="PM3" s="190"/>
      <c r="PN3" s="190"/>
      <c r="PO3" s="190"/>
      <c r="PP3" s="190"/>
      <c r="PQ3" s="190"/>
      <c r="PR3" s="190"/>
      <c r="PS3" s="190"/>
      <c r="PT3" s="190"/>
      <c r="PU3" s="190"/>
      <c r="PV3" s="190"/>
      <c r="PW3" s="190"/>
      <c r="PX3" s="190"/>
      <c r="PY3" s="190"/>
      <c r="PZ3" s="190"/>
      <c r="QA3" s="190"/>
      <c r="QB3" s="190"/>
      <c r="QC3" s="190"/>
      <c r="QD3" s="190"/>
      <c r="QE3" s="190"/>
      <c r="QF3" s="190"/>
      <c r="QG3" s="190"/>
      <c r="QH3" s="190"/>
      <c r="QI3" s="190"/>
      <c r="QJ3" s="190"/>
      <c r="QK3" s="190"/>
      <c r="QL3" s="190"/>
      <c r="QM3" s="190"/>
      <c r="QN3" s="190"/>
      <c r="QO3" s="190"/>
      <c r="QP3" s="190"/>
      <c r="QQ3" s="190"/>
      <c r="QR3" s="190"/>
      <c r="QS3" s="190"/>
      <c r="QT3" s="190"/>
      <c r="QU3" s="190"/>
      <c r="QV3" s="190"/>
      <c r="QW3" s="190"/>
      <c r="QX3" s="190"/>
      <c r="QY3" s="190"/>
      <c r="QZ3" s="190"/>
      <c r="RA3" s="190"/>
      <c r="RB3" s="190"/>
      <c r="RC3" s="190"/>
      <c r="RD3" s="190"/>
      <c r="RE3" s="190"/>
      <c r="RF3" s="190"/>
      <c r="RG3" s="190"/>
      <c r="RH3" s="190"/>
      <c r="RI3" s="190"/>
      <c r="RJ3" s="190"/>
      <c r="RK3" s="190"/>
      <c r="RL3" s="190"/>
      <c r="RM3" s="190"/>
      <c r="RN3" s="190"/>
      <c r="RO3" s="190"/>
      <c r="RP3" s="190"/>
      <c r="RQ3" s="190"/>
      <c r="RR3" s="190"/>
      <c r="RS3" s="190"/>
      <c r="RT3" s="190"/>
      <c r="RU3" s="190"/>
      <c r="RV3" s="190"/>
      <c r="RW3" s="190"/>
      <c r="RX3" s="190"/>
      <c r="RY3" s="190"/>
      <c r="RZ3" s="190"/>
      <c r="SA3" s="190"/>
      <c r="SB3" s="190"/>
      <c r="SC3" s="190"/>
      <c r="SD3" s="190"/>
      <c r="SE3" s="190"/>
      <c r="SF3" s="190"/>
      <c r="SG3" s="190"/>
      <c r="SH3" s="190"/>
      <c r="SI3" s="190"/>
      <c r="SJ3" s="190"/>
      <c r="SK3" s="190"/>
      <c r="SL3" s="190"/>
      <c r="SM3" s="190"/>
      <c r="SN3" s="190"/>
      <c r="SO3" s="190"/>
      <c r="SP3" s="190"/>
      <c r="SQ3" s="190"/>
      <c r="SR3" s="190"/>
      <c r="SS3" s="190"/>
      <c r="ST3" s="190"/>
      <c r="SU3" s="190"/>
      <c r="SV3" s="190"/>
      <c r="SW3" s="190"/>
      <c r="SX3" s="190"/>
      <c r="SY3" s="190"/>
      <c r="SZ3" s="190"/>
      <c r="TA3" s="190"/>
      <c r="TB3" s="190"/>
      <c r="TC3" s="190"/>
      <c r="TD3" s="190"/>
      <c r="TE3" s="190"/>
      <c r="TF3" s="190"/>
      <c r="TG3" s="190"/>
      <c r="TH3" s="190"/>
      <c r="TI3" s="190"/>
      <c r="TJ3" s="190"/>
      <c r="TK3" s="190"/>
      <c r="TL3" s="190"/>
      <c r="TM3" s="190"/>
      <c r="TN3" s="190"/>
      <c r="TO3" s="190"/>
      <c r="TP3" s="190"/>
      <c r="TQ3" s="190"/>
      <c r="TR3" s="190"/>
      <c r="TS3" s="190"/>
      <c r="TT3" s="190"/>
      <c r="TU3" s="190"/>
      <c r="TV3" s="190"/>
      <c r="TW3" s="190"/>
      <c r="TX3" s="190"/>
      <c r="TY3" s="190"/>
      <c r="TZ3" s="190"/>
      <c r="UA3" s="190"/>
      <c r="UB3" s="190"/>
      <c r="UC3" s="190"/>
      <c r="UD3" s="190"/>
      <c r="UE3" s="190"/>
      <c r="UF3" s="190"/>
      <c r="UG3" s="190"/>
      <c r="UH3" s="190"/>
      <c r="UI3" s="190"/>
      <c r="UJ3" s="190"/>
      <c r="UK3" s="190"/>
      <c r="UL3" s="190"/>
      <c r="UM3" s="190"/>
      <c r="UN3" s="190"/>
      <c r="UO3" s="190"/>
      <c r="UP3" s="190"/>
      <c r="UQ3" s="190"/>
      <c r="UR3" s="190"/>
      <c r="US3" s="190"/>
      <c r="UT3" s="190"/>
      <c r="UU3" s="190"/>
      <c r="UV3" s="190"/>
      <c r="UW3" s="190"/>
      <c r="UX3" s="190"/>
      <c r="UY3" s="190"/>
      <c r="UZ3" s="190"/>
      <c r="VA3" s="190"/>
      <c r="VB3" s="190"/>
      <c r="VC3" s="190"/>
      <c r="VD3" s="190"/>
      <c r="VE3" s="190"/>
      <c r="VF3" s="190"/>
      <c r="VG3" s="190"/>
      <c r="VH3" s="190"/>
      <c r="VI3" s="190"/>
      <c r="VJ3" s="190"/>
      <c r="VK3" s="190"/>
      <c r="VL3" s="190"/>
      <c r="VM3" s="190"/>
      <c r="VN3" s="190"/>
      <c r="VO3" s="190"/>
      <c r="VP3" s="190"/>
      <c r="VQ3" s="190"/>
      <c r="VR3" s="190"/>
      <c r="VS3" s="190"/>
      <c r="VT3" s="190"/>
      <c r="VU3" s="190"/>
      <c r="VV3" s="190"/>
      <c r="VW3" s="190"/>
      <c r="VX3" s="190"/>
      <c r="VY3" s="190"/>
      <c r="VZ3" s="190"/>
      <c r="WA3" s="190"/>
      <c r="WB3" s="190"/>
      <c r="WC3" s="190"/>
      <c r="WD3" s="190"/>
      <c r="WE3" s="190"/>
      <c r="WF3" s="190"/>
      <c r="WG3" s="190"/>
      <c r="WH3" s="190"/>
      <c r="WI3" s="190"/>
      <c r="WJ3" s="190"/>
      <c r="WK3" s="190"/>
      <c r="WL3" s="190"/>
      <c r="WM3" s="190"/>
      <c r="WN3" s="190"/>
      <c r="WO3" s="190"/>
      <c r="WP3" s="190"/>
      <c r="WQ3" s="190"/>
      <c r="WR3" s="190"/>
      <c r="WS3" s="190"/>
      <c r="WT3" s="190"/>
      <c r="WU3" s="190"/>
      <c r="WV3" s="190"/>
      <c r="WW3" s="190"/>
      <c r="WX3" s="190"/>
      <c r="WY3" s="190"/>
      <c r="WZ3" s="190"/>
      <c r="XA3" s="190"/>
      <c r="XB3" s="190"/>
      <c r="XC3" s="190"/>
      <c r="XD3" s="190"/>
      <c r="XE3" s="190"/>
      <c r="XF3" s="190"/>
      <c r="XG3" s="190"/>
      <c r="XH3" s="190"/>
      <c r="XI3" s="190"/>
      <c r="XJ3" s="190"/>
      <c r="XK3" s="190"/>
      <c r="XL3" s="190"/>
      <c r="XM3" s="190"/>
      <c r="XN3" s="190"/>
      <c r="XO3" s="190"/>
      <c r="XP3" s="190"/>
      <c r="XQ3" s="190"/>
      <c r="XR3" s="190"/>
      <c r="XS3" s="190"/>
      <c r="XT3" s="190"/>
      <c r="XU3" s="190"/>
      <c r="XV3" s="190"/>
      <c r="XW3" s="190"/>
      <c r="XX3" s="190"/>
      <c r="XY3" s="190"/>
      <c r="XZ3" s="190"/>
      <c r="YA3" s="190"/>
      <c r="YB3" s="190"/>
      <c r="YC3" s="190"/>
      <c r="YD3" s="190"/>
      <c r="YE3" s="190"/>
      <c r="YF3" s="190"/>
      <c r="YG3" s="190"/>
      <c r="YH3" s="190"/>
      <c r="YI3" s="190"/>
      <c r="YJ3" s="190"/>
      <c r="YK3" s="190"/>
      <c r="YL3" s="190"/>
      <c r="YM3" s="190"/>
      <c r="YN3" s="190"/>
      <c r="YO3" s="190"/>
      <c r="YP3" s="190"/>
      <c r="YQ3" s="190"/>
      <c r="YR3" s="190"/>
      <c r="YS3" s="190"/>
      <c r="YT3" s="190"/>
      <c r="YU3" s="190"/>
      <c r="YV3" s="190"/>
      <c r="YW3" s="190"/>
      <c r="YX3" s="190"/>
      <c r="YY3" s="190"/>
      <c r="YZ3" s="190"/>
      <c r="ZA3" s="190"/>
      <c r="ZB3" s="190"/>
      <c r="ZC3" s="190"/>
      <c r="ZD3" s="190"/>
      <c r="ZE3" s="190"/>
      <c r="ZF3" s="190"/>
      <c r="ZG3" s="190"/>
      <c r="ZH3" s="190"/>
      <c r="ZI3" s="190"/>
      <c r="ZJ3" s="190"/>
      <c r="ZK3" s="190"/>
      <c r="ZL3" s="190"/>
      <c r="ZM3" s="190"/>
      <c r="ZN3" s="190"/>
      <c r="ZO3" s="190"/>
      <c r="ZP3" s="190"/>
      <c r="ZQ3" s="190"/>
      <c r="ZR3" s="190"/>
      <c r="ZS3" s="190"/>
      <c r="ZT3" s="190"/>
      <c r="ZU3" s="190"/>
      <c r="ZV3" s="190"/>
      <c r="ZW3" s="190"/>
      <c r="ZX3" s="190"/>
      <c r="ZY3" s="190"/>
      <c r="ZZ3" s="190"/>
      <c r="AAA3" s="190"/>
      <c r="AAB3" s="190"/>
      <c r="AAC3" s="190"/>
      <c r="AAD3" s="190"/>
      <c r="AAE3" s="190"/>
      <c r="AAF3" s="190"/>
      <c r="AAG3" s="190"/>
      <c r="AAH3" s="190"/>
      <c r="AAI3" s="190"/>
      <c r="AAJ3" s="190"/>
      <c r="AAK3" s="190"/>
      <c r="AAL3" s="190"/>
      <c r="AAM3" s="190"/>
      <c r="AAN3" s="190"/>
      <c r="AAO3" s="190"/>
      <c r="AAP3" s="190"/>
      <c r="AAQ3" s="190"/>
      <c r="AAR3" s="190"/>
      <c r="AAS3" s="190"/>
      <c r="AAT3" s="190"/>
      <c r="AAU3" s="190"/>
      <c r="AAV3" s="190"/>
      <c r="AAW3" s="190"/>
      <c r="AAX3" s="190"/>
      <c r="AAY3" s="190"/>
      <c r="AAZ3" s="190"/>
      <c r="ABA3" s="190"/>
      <c r="ABB3" s="190"/>
      <c r="ABC3" s="190"/>
      <c r="ABD3" s="190"/>
      <c r="ABE3" s="190"/>
      <c r="ABF3" s="190"/>
      <c r="ABG3" s="190"/>
      <c r="ABH3" s="190"/>
      <c r="ABI3" s="190"/>
      <c r="ABJ3" s="190"/>
      <c r="ABK3" s="190"/>
      <c r="ABL3" s="190"/>
      <c r="ABM3" s="190"/>
      <c r="ABN3" s="190"/>
      <c r="ABO3" s="190"/>
      <c r="ABP3" s="190"/>
      <c r="ABQ3" s="190"/>
      <c r="ABR3" s="190"/>
      <c r="ABS3" s="190"/>
      <c r="ABT3" s="190"/>
      <c r="ABU3" s="190"/>
      <c r="ABV3" s="190"/>
      <c r="ABW3" s="190"/>
      <c r="ABX3" s="190"/>
      <c r="ABY3" s="190"/>
      <c r="ABZ3" s="190"/>
      <c r="ACA3" s="190"/>
      <c r="ACB3" s="190"/>
      <c r="ACC3" s="190"/>
      <c r="ACD3" s="190"/>
      <c r="ACE3" s="190"/>
      <c r="ACF3" s="190"/>
      <c r="ACG3" s="190"/>
      <c r="ACH3" s="190"/>
      <c r="ACI3" s="190"/>
      <c r="ACJ3" s="190"/>
      <c r="ACK3" s="190"/>
      <c r="ACL3" s="190"/>
      <c r="ACM3" s="190"/>
      <c r="ACN3" s="190"/>
      <c r="ACO3" s="190"/>
      <c r="ACP3" s="190"/>
      <c r="ACQ3" s="190"/>
      <c r="ACR3" s="190"/>
      <c r="ACS3" s="190"/>
      <c r="ACT3" s="190"/>
      <c r="ACU3" s="190"/>
      <c r="ACV3" s="190"/>
      <c r="ACW3" s="190"/>
      <c r="ACX3" s="190"/>
      <c r="ACY3" s="190"/>
      <c r="ACZ3" s="190"/>
      <c r="ADA3" s="190"/>
      <c r="ADB3" s="190"/>
      <c r="ADC3" s="190"/>
      <c r="ADD3" s="190"/>
      <c r="ADE3" s="190"/>
      <c r="ADF3" s="190"/>
      <c r="ADG3" s="190"/>
      <c r="ADH3" s="190"/>
      <c r="ADI3" s="190"/>
      <c r="ADJ3" s="190"/>
      <c r="ADK3" s="190"/>
      <c r="ADL3" s="190"/>
      <c r="ADM3" s="190"/>
      <c r="ADN3" s="190"/>
      <c r="ADO3" s="190"/>
      <c r="ADP3" s="190"/>
      <c r="ADQ3" s="190"/>
      <c r="ADR3" s="190"/>
      <c r="ADS3" s="190"/>
      <c r="ADT3" s="190"/>
      <c r="ADU3" s="190"/>
      <c r="ADV3" s="190"/>
      <c r="ADW3" s="190"/>
      <c r="ADX3" s="190"/>
      <c r="ADY3" s="190"/>
      <c r="ADZ3" s="190"/>
      <c r="AEA3" s="190"/>
      <c r="AEB3" s="190"/>
      <c r="AEC3" s="190"/>
      <c r="AED3" s="190"/>
      <c r="AEE3" s="190"/>
      <c r="AEF3" s="190"/>
      <c r="AEG3" s="190"/>
      <c r="AEH3" s="190"/>
      <c r="AEI3" s="190"/>
      <c r="AEJ3" s="190"/>
      <c r="AEK3" s="190"/>
      <c r="AEL3" s="190"/>
      <c r="AEM3" s="190"/>
      <c r="AEN3" s="190"/>
      <c r="AEO3" s="190"/>
      <c r="AEP3" s="190"/>
      <c r="AEQ3" s="190"/>
      <c r="AER3" s="190"/>
      <c r="AES3" s="190"/>
      <c r="AET3" s="190"/>
      <c r="AEU3" s="190"/>
      <c r="AEV3" s="190"/>
      <c r="AEW3" s="190"/>
      <c r="AEX3" s="190"/>
      <c r="AEY3" s="190"/>
      <c r="AEZ3" s="190"/>
      <c r="AFA3" s="190"/>
      <c r="AFB3" s="190"/>
      <c r="AFC3" s="190"/>
      <c r="AFD3" s="190"/>
      <c r="AFE3" s="190"/>
      <c r="AFF3" s="190"/>
      <c r="AFG3" s="190"/>
      <c r="AFH3" s="190"/>
      <c r="AFI3" s="190"/>
      <c r="AFJ3" s="190"/>
      <c r="AFK3" s="190"/>
      <c r="AFL3" s="190"/>
      <c r="AFM3" s="190"/>
      <c r="AFN3" s="190"/>
      <c r="AFO3" s="190"/>
      <c r="AFP3" s="190"/>
      <c r="AFQ3" s="190"/>
      <c r="AFR3" s="190"/>
      <c r="AFS3" s="190"/>
      <c r="AFT3" s="190"/>
      <c r="AFU3" s="190"/>
      <c r="AFV3" s="190"/>
      <c r="AFW3" s="190"/>
      <c r="AFX3" s="190"/>
      <c r="AFY3" s="190"/>
      <c r="AFZ3" s="190"/>
      <c r="AGA3" s="190"/>
      <c r="AGB3" s="190"/>
      <c r="AGC3" s="190"/>
      <c r="AGD3" s="190"/>
      <c r="AGE3" s="190"/>
      <c r="AGF3" s="190"/>
      <c r="AGG3" s="190"/>
      <c r="AGH3" s="190"/>
      <c r="AGI3" s="190"/>
      <c r="AGJ3" s="190"/>
      <c r="AGK3" s="190"/>
      <c r="AGL3" s="190"/>
      <c r="AGM3" s="190"/>
      <c r="AGN3" s="190"/>
      <c r="AGO3" s="190"/>
      <c r="AGP3" s="190"/>
      <c r="AGQ3" s="190"/>
      <c r="AGR3" s="190"/>
      <c r="AGS3" s="190"/>
      <c r="AGT3" s="190"/>
      <c r="AGU3" s="190"/>
      <c r="AGV3" s="190"/>
      <c r="AGW3" s="190"/>
      <c r="AGX3" s="190"/>
      <c r="AGY3" s="190"/>
      <c r="AGZ3" s="190"/>
      <c r="AHA3" s="190"/>
      <c r="AHB3" s="190"/>
      <c r="AHC3" s="190"/>
      <c r="AHD3" s="190"/>
      <c r="AHE3" s="190"/>
      <c r="AHF3" s="190"/>
      <c r="AHG3" s="190"/>
      <c r="AHH3" s="190"/>
      <c r="AHI3" s="190"/>
      <c r="AHJ3" s="190"/>
      <c r="AHK3" s="190"/>
      <c r="AHL3" s="190"/>
      <c r="AHM3" s="190"/>
      <c r="AHN3" s="190"/>
      <c r="AHO3" s="190"/>
      <c r="AHP3" s="190"/>
      <c r="AHQ3" s="190"/>
      <c r="AHR3" s="190"/>
      <c r="AHS3" s="190"/>
      <c r="AHT3" s="190"/>
      <c r="AHU3" s="190"/>
      <c r="AHV3" s="190"/>
      <c r="AHW3" s="190"/>
      <c r="AHX3" s="190"/>
      <c r="AHY3" s="190"/>
      <c r="AHZ3" s="190"/>
      <c r="AIA3" s="190"/>
      <c r="AIB3" s="190"/>
      <c r="AIC3" s="190"/>
      <c r="AID3" s="190"/>
      <c r="AIE3" s="190"/>
      <c r="AIF3" s="190"/>
      <c r="AIG3" s="190"/>
      <c r="AIH3" s="190"/>
      <c r="AII3" s="190"/>
      <c r="AIJ3" s="190"/>
      <c r="AIK3" s="190"/>
      <c r="AIL3" s="190"/>
      <c r="AIM3" s="190"/>
      <c r="AIN3" s="190"/>
      <c r="AIO3" s="190"/>
      <c r="AIP3" s="190"/>
      <c r="AIQ3" s="190"/>
      <c r="AIR3" s="190"/>
      <c r="AIS3" s="190"/>
      <c r="AIT3" s="190"/>
      <c r="AIU3" s="190"/>
      <c r="AIV3" s="190"/>
      <c r="AIW3" s="190"/>
      <c r="AIX3" s="190"/>
      <c r="AIY3" s="190"/>
      <c r="AIZ3" s="190"/>
      <c r="AJA3" s="190"/>
      <c r="AJB3" s="190"/>
      <c r="AJC3" s="190"/>
      <c r="AJD3" s="190"/>
      <c r="AJE3" s="190"/>
      <c r="AJF3" s="190"/>
      <c r="AJG3" s="190"/>
      <c r="AJH3" s="190"/>
      <c r="AJI3" s="190"/>
      <c r="AJJ3" s="190"/>
      <c r="AJK3" s="190"/>
      <c r="AJL3" s="190"/>
      <c r="AJM3" s="190"/>
      <c r="AJN3" s="190"/>
      <c r="AJO3" s="190"/>
      <c r="AJP3" s="190"/>
      <c r="AJQ3" s="190"/>
      <c r="AJR3" s="190"/>
      <c r="AJS3" s="190"/>
      <c r="AJT3" s="190"/>
      <c r="AJU3" s="190"/>
      <c r="AJV3" s="190"/>
      <c r="AJW3" s="190"/>
      <c r="AJX3" s="190"/>
      <c r="AJY3" s="190"/>
      <c r="AJZ3" s="190"/>
      <c r="AKA3" s="190"/>
      <c r="AKB3" s="190"/>
      <c r="AKC3" s="190"/>
      <c r="AKD3" s="190"/>
      <c r="AKE3" s="190"/>
      <c r="AKF3" s="190"/>
      <c r="AKG3" s="190"/>
      <c r="AKH3" s="190"/>
      <c r="AKI3" s="190"/>
      <c r="AKJ3" s="190"/>
      <c r="AKK3" s="190"/>
      <c r="AKL3" s="190"/>
      <c r="AKM3" s="190"/>
      <c r="AKN3" s="190"/>
      <c r="AKO3" s="190"/>
      <c r="AKP3" s="190"/>
      <c r="AKQ3" s="190"/>
      <c r="AKR3" s="190"/>
      <c r="AKS3" s="190"/>
      <c r="AKT3" s="190"/>
      <c r="AKU3" s="190"/>
      <c r="AKV3" s="190"/>
      <c r="AKW3" s="190"/>
      <c r="AKX3" s="190"/>
      <c r="AKY3" s="190"/>
      <c r="AKZ3" s="190"/>
      <c r="ALA3" s="190"/>
      <c r="ALB3" s="190"/>
      <c r="ALC3" s="190"/>
      <c r="ALD3" s="190"/>
      <c r="ALE3" s="190"/>
      <c r="ALF3" s="190"/>
      <c r="ALG3" s="190"/>
      <c r="ALH3" s="190"/>
      <c r="ALI3" s="190"/>
      <c r="ALJ3" s="190"/>
      <c r="ALK3" s="190"/>
      <c r="ALL3" s="190"/>
      <c r="ALM3" s="190"/>
      <c r="ALN3" s="190"/>
      <c r="ALO3" s="190"/>
      <c r="ALP3" s="190"/>
      <c r="ALQ3" s="190"/>
      <c r="ALR3" s="190"/>
      <c r="ALS3" s="190"/>
      <c r="ALT3" s="190"/>
      <c r="ALU3" s="190"/>
      <c r="ALV3" s="190"/>
      <c r="ALW3" s="190"/>
      <c r="ALX3" s="190"/>
      <c r="ALY3" s="190"/>
      <c r="ALZ3" s="190"/>
      <c r="AMA3" s="190"/>
      <c r="AMB3" s="190"/>
      <c r="AMC3" s="190"/>
      <c r="AMD3" s="190"/>
      <c r="AME3" s="190"/>
      <c r="AMF3" s="190"/>
      <c r="AMG3" s="190"/>
      <c r="AMH3" s="190"/>
      <c r="AMI3" s="190"/>
      <c r="AMJ3" s="190"/>
      <c r="AMK3" s="190"/>
    </row>
    <row r="4" spans="2:1025" ht="52.5" customHeight="1" x14ac:dyDescent="0.25">
      <c r="B4" s="153" t="s">
        <v>187</v>
      </c>
      <c r="C4" s="153" t="s">
        <v>137</v>
      </c>
      <c r="D4" s="153" t="s">
        <v>188</v>
      </c>
      <c r="E4" s="154" t="s">
        <v>189</v>
      </c>
      <c r="F4" s="154" t="s">
        <v>190</v>
      </c>
      <c r="G4" s="155" t="s">
        <v>191</v>
      </c>
      <c r="H4" s="155" t="s">
        <v>192</v>
      </c>
      <c r="I4" s="155" t="s">
        <v>193</v>
      </c>
      <c r="J4" s="155" t="s">
        <v>194</v>
      </c>
      <c r="K4" s="154" t="s">
        <v>195</v>
      </c>
      <c r="L4" s="152"/>
      <c r="M4" s="156">
        <v>20</v>
      </c>
    </row>
    <row r="5" spans="2:1025" x14ac:dyDescent="0.25">
      <c r="B5" s="157">
        <v>1</v>
      </c>
      <c r="C5" s="158" t="s">
        <v>196</v>
      </c>
      <c r="D5" s="159" t="s">
        <v>197</v>
      </c>
      <c r="E5" s="159">
        <v>1</v>
      </c>
      <c r="F5" s="160">
        <v>20</v>
      </c>
      <c r="G5" s="161">
        <v>6.8</v>
      </c>
      <c r="H5" s="161">
        <v>5</v>
      </c>
      <c r="I5" s="161">
        <v>8.5</v>
      </c>
      <c r="J5" s="161">
        <f>(G5+H5+I5)/3</f>
        <v>6.7666666666666666</v>
      </c>
      <c r="K5" s="161">
        <f>(J5*E5)/F5</f>
        <v>0.33833333333333332</v>
      </c>
      <c r="L5" s="152"/>
      <c r="M5" s="152"/>
    </row>
    <row r="6" spans="2:1025" x14ac:dyDescent="0.25">
      <c r="B6" s="159">
        <v>2</v>
      </c>
      <c r="C6" s="162" t="s">
        <v>198</v>
      </c>
      <c r="D6" s="163" t="s">
        <v>197</v>
      </c>
      <c r="E6" s="159">
        <v>2</v>
      </c>
      <c r="F6" s="160">
        <v>20</v>
      </c>
      <c r="G6" s="164">
        <v>79.900000000000006</v>
      </c>
      <c r="H6" s="164">
        <v>59.99</v>
      </c>
      <c r="I6" s="164">
        <v>39.9</v>
      </c>
      <c r="J6" s="161">
        <f>(G6+H6+I6)/3</f>
        <v>59.930000000000007</v>
      </c>
      <c r="K6" s="161">
        <f>(J6*E6)/F6</f>
        <v>5.9930000000000003</v>
      </c>
      <c r="L6" s="152"/>
      <c r="M6" s="152"/>
    </row>
    <row r="7" spans="2:1025" x14ac:dyDescent="0.25">
      <c r="B7" s="159">
        <v>3</v>
      </c>
      <c r="C7" s="165" t="s">
        <v>199</v>
      </c>
      <c r="D7" s="163" t="s">
        <v>197</v>
      </c>
      <c r="E7" s="159">
        <v>1</v>
      </c>
      <c r="F7" s="160">
        <v>20</v>
      </c>
      <c r="G7" s="164">
        <v>129</v>
      </c>
      <c r="H7" s="164">
        <v>119.9</v>
      </c>
      <c r="I7" s="164">
        <v>119.99</v>
      </c>
      <c r="J7" s="161">
        <f>(G7+H7+I7)/3</f>
        <v>122.96333333333332</v>
      </c>
      <c r="K7" s="161">
        <f>(J7*E7)/F7</f>
        <v>6.1481666666666666</v>
      </c>
      <c r="L7" s="152"/>
      <c r="M7" s="152"/>
    </row>
    <row r="8" spans="2:1025" ht="31.5" customHeight="1" x14ac:dyDescent="0.25">
      <c r="B8" s="304"/>
      <c r="C8" s="304"/>
      <c r="D8" s="304"/>
      <c r="E8" s="304"/>
      <c r="F8" s="304"/>
      <c r="G8" s="305" t="s">
        <v>200</v>
      </c>
      <c r="H8" s="305"/>
      <c r="I8" s="305"/>
      <c r="J8" s="305"/>
      <c r="K8" s="166">
        <f>SUM(K5:K7)</f>
        <v>12.4795</v>
      </c>
      <c r="L8" s="152"/>
      <c r="M8" s="152"/>
    </row>
    <row r="9" spans="2:1025" x14ac:dyDescent="0.25">
      <c r="B9" s="152"/>
      <c r="C9" s="152"/>
      <c r="D9" s="152"/>
      <c r="E9" s="152"/>
      <c r="F9" s="152"/>
      <c r="G9" s="152"/>
      <c r="H9" s="152"/>
      <c r="I9" s="152"/>
      <c r="J9" s="152"/>
      <c r="K9" s="152"/>
      <c r="L9" s="152"/>
      <c r="M9" s="192"/>
    </row>
    <row r="10" spans="2:1025" x14ac:dyDescent="0.25">
      <c r="B10" s="152"/>
      <c r="C10" s="152"/>
      <c r="D10" s="152"/>
      <c r="E10" s="152"/>
      <c r="F10" s="152"/>
      <c r="G10" s="152"/>
      <c r="H10" s="152"/>
      <c r="I10" s="152"/>
      <c r="J10" s="152"/>
      <c r="K10" s="152"/>
      <c r="L10" s="152"/>
      <c r="M10" s="152"/>
    </row>
  </sheetData>
  <mergeCells count="6">
    <mergeCell ref="C1:D1"/>
    <mergeCell ref="B2:K2"/>
    <mergeCell ref="B3:K3"/>
    <mergeCell ref="L3:M3"/>
    <mergeCell ref="B8:F8"/>
    <mergeCell ref="G8:J8"/>
  </mergeCells>
  <printOptions horizontalCentered="1"/>
  <pageMargins left="0.11811023622047245" right="0.11811023622047245" top="0.11811023622047245" bottom="0.35433070866141736" header="0.51181102362204722" footer="0.11811023622047245"/>
  <pageSetup paperSize="9" scale="48" firstPageNumber="0" fitToHeight="0" orientation="portrait" verticalDpi="599" r:id="rId1"/>
  <headerFooter>
    <oddFooter>&amp;C&amp;"Calibri,Negrito"&amp;14&amp;A » Página -&amp;P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0000"/>
  </sheetPr>
  <dimension ref="A1:I19"/>
  <sheetViews>
    <sheetView showGridLines="0" tabSelected="1" zoomScaleNormal="100" workbookViewId="0">
      <selection activeCell="G28" sqref="G28"/>
    </sheetView>
  </sheetViews>
  <sheetFormatPr defaultRowHeight="15" x14ac:dyDescent="0.25"/>
  <cols>
    <col min="1" max="1" width="2.140625" customWidth="1"/>
    <col min="2" max="2" width="32" customWidth="1"/>
    <col min="3" max="3" width="18.140625" customWidth="1"/>
    <col min="4" max="4" width="15.5703125" customWidth="1"/>
    <col min="5" max="5" width="16.42578125" customWidth="1"/>
    <col min="6" max="6" width="13.140625" customWidth="1"/>
    <col min="7" max="7" width="16.85546875" customWidth="1"/>
    <col min="8" max="1025" width="8.7109375" customWidth="1"/>
  </cols>
  <sheetData>
    <row r="1" spans="1:9" x14ac:dyDescent="0.25">
      <c r="A1" s="167"/>
      <c r="B1" s="1" t="s">
        <v>1</v>
      </c>
      <c r="C1" s="300"/>
      <c r="D1" s="300"/>
      <c r="E1" s="148"/>
      <c r="F1" s="149" t="s">
        <v>2</v>
      </c>
      <c r="G1" s="168"/>
      <c r="H1" s="150"/>
    </row>
    <row r="2" spans="1:9" x14ac:dyDescent="0.25">
      <c r="A2" s="167"/>
      <c r="B2" s="167"/>
      <c r="C2" s="167"/>
      <c r="D2" s="167"/>
      <c r="E2" s="167"/>
      <c r="F2" s="167"/>
      <c r="G2" s="167"/>
      <c r="H2" s="167"/>
      <c r="I2" s="167"/>
    </row>
    <row r="3" spans="1:9" ht="30" x14ac:dyDescent="0.25">
      <c r="A3" s="167"/>
      <c r="B3" s="169" t="s">
        <v>201</v>
      </c>
      <c r="C3" s="170" t="s">
        <v>202</v>
      </c>
      <c r="D3" s="170" t="s">
        <v>203</v>
      </c>
      <c r="E3" s="169" t="s">
        <v>204</v>
      </c>
      <c r="F3" s="170" t="s">
        <v>205</v>
      </c>
      <c r="G3" s="170" t="s">
        <v>206</v>
      </c>
      <c r="H3" s="167"/>
      <c r="I3" s="167"/>
    </row>
    <row r="4" spans="1:9" ht="47.25" customHeight="1" x14ac:dyDescent="0.25">
      <c r="A4" s="167"/>
      <c r="B4" s="171" t="str">
        <f>'Aux. Administrativo 40h - SR'!H23</f>
        <v>AUX. ADMINISTRATIVO 40h - CBO: 4110-05 - (SR)</v>
      </c>
      <c r="C4" s="170">
        <f>'Aux. Administrativo 40h - SR'!G162</f>
        <v>1</v>
      </c>
      <c r="D4" s="172">
        <f>'Aux. Administrativo 40h - SR'!H162</f>
        <v>3498.0079539259259</v>
      </c>
      <c r="E4" s="172">
        <f>D4*C4</f>
        <v>3498.0079539259259</v>
      </c>
      <c r="F4" s="173">
        <f>'Aux. Administrativo 40h - SR'!H13</f>
        <v>20</v>
      </c>
      <c r="G4" s="172">
        <f>E4*F4</f>
        <v>69960.159078518511</v>
      </c>
      <c r="H4" s="167"/>
      <c r="I4" s="167"/>
    </row>
    <row r="5" spans="1:9" s="189" customFormat="1" ht="23.25" customHeight="1" x14ac:dyDescent="0.25">
      <c r="A5" s="183"/>
      <c r="B5" s="184" t="s">
        <v>207</v>
      </c>
      <c r="C5" s="185"/>
      <c r="D5" s="186"/>
      <c r="E5" s="187">
        <f>SUM(E4:E4)</f>
        <v>3498.0079539259259</v>
      </c>
      <c r="F5" s="188">
        <f>F4</f>
        <v>20</v>
      </c>
      <c r="G5" s="179">
        <f>SUM(G4:G4)</f>
        <v>69960.159078518511</v>
      </c>
      <c r="H5" s="183"/>
      <c r="I5" s="183"/>
    </row>
    <row r="6" spans="1:9" x14ac:dyDescent="0.25">
      <c r="A6" s="167"/>
      <c r="B6" s="167"/>
      <c r="C6" s="167"/>
      <c r="D6" s="167"/>
      <c r="E6" s="167"/>
      <c r="F6" s="167"/>
      <c r="G6" s="174"/>
      <c r="H6" s="167"/>
      <c r="I6" s="167"/>
    </row>
    <row r="7" spans="1:9" ht="24" customHeight="1" x14ac:dyDescent="0.25">
      <c r="A7" s="167"/>
      <c r="B7" s="306" t="s">
        <v>208</v>
      </c>
      <c r="C7" s="306"/>
      <c r="D7" s="306"/>
      <c r="E7" s="306"/>
      <c r="F7" s="306"/>
      <c r="G7" s="181">
        <f>SUM(E4:E4)</f>
        <v>3498.0079539259259</v>
      </c>
      <c r="H7" s="167"/>
      <c r="I7" s="167"/>
    </row>
    <row r="8" spans="1:9" x14ac:dyDescent="0.25">
      <c r="A8" s="167"/>
      <c r="B8" s="167"/>
      <c r="C8" s="167"/>
      <c r="D8" s="167"/>
      <c r="E8" s="167"/>
      <c r="F8" s="167"/>
      <c r="G8" s="167"/>
      <c r="H8" s="167"/>
      <c r="I8" s="167"/>
    </row>
    <row r="9" spans="1:9" x14ac:dyDescent="0.25">
      <c r="A9" s="167"/>
      <c r="B9" s="167"/>
      <c r="C9" s="167"/>
      <c r="D9" s="167"/>
      <c r="E9" s="167"/>
      <c r="F9" s="167"/>
      <c r="G9" s="167"/>
      <c r="H9" s="167"/>
      <c r="I9" s="167"/>
    </row>
    <row r="10" spans="1:9" x14ac:dyDescent="0.25">
      <c r="A10" s="167"/>
      <c r="B10" s="167" t="s">
        <v>209</v>
      </c>
      <c r="C10" s="167"/>
      <c r="D10" s="167"/>
      <c r="E10" s="167"/>
      <c r="F10" s="167"/>
      <c r="G10" s="167"/>
      <c r="H10" s="167"/>
      <c r="I10" s="167"/>
    </row>
    <row r="11" spans="1:9" x14ac:dyDescent="0.25">
      <c r="A11" s="167"/>
      <c r="B11" s="167"/>
      <c r="C11" s="167"/>
      <c r="D11" s="167"/>
      <c r="E11" s="167"/>
      <c r="F11" s="167"/>
      <c r="G11" s="167"/>
      <c r="H11" s="167"/>
      <c r="I11" s="167"/>
    </row>
    <row r="12" spans="1:9" x14ac:dyDescent="0.25">
      <c r="A12" s="167"/>
      <c r="B12" s="167"/>
      <c r="C12" s="167"/>
      <c r="D12" s="167"/>
      <c r="E12" s="167"/>
      <c r="F12" s="167"/>
      <c r="G12" s="167"/>
      <c r="H12" s="167"/>
      <c r="I12" s="167"/>
    </row>
    <row r="13" spans="1:9" x14ac:dyDescent="0.25">
      <c r="A13" s="167"/>
      <c r="B13" s="167"/>
      <c r="C13" s="167"/>
      <c r="D13" s="167"/>
      <c r="E13" s="167"/>
      <c r="F13" s="167"/>
      <c r="G13" s="167"/>
      <c r="H13" s="167"/>
      <c r="I13" s="167"/>
    </row>
    <row r="14" spans="1:9" x14ac:dyDescent="0.25">
      <c r="A14" s="167"/>
      <c r="B14" s="167"/>
      <c r="C14" s="167"/>
      <c r="D14" s="167"/>
      <c r="E14" s="167"/>
      <c r="F14" s="167"/>
      <c r="G14" s="167"/>
      <c r="H14" s="167"/>
      <c r="I14" s="167"/>
    </row>
    <row r="15" spans="1:9" x14ac:dyDescent="0.25">
      <c r="A15" s="167"/>
      <c r="B15" s="167"/>
      <c r="C15" s="167"/>
      <c r="D15" s="167"/>
      <c r="E15" s="167"/>
      <c r="F15" s="167"/>
      <c r="G15" s="167"/>
      <c r="H15" s="167"/>
      <c r="I15" s="167"/>
    </row>
    <row r="16" spans="1:9" x14ac:dyDescent="0.25">
      <c r="A16" s="167"/>
      <c r="B16" s="167"/>
      <c r="C16" s="167"/>
      <c r="D16" s="167"/>
      <c r="E16" s="167"/>
      <c r="F16" s="167"/>
      <c r="G16" s="167"/>
      <c r="H16" s="167"/>
      <c r="I16" s="167"/>
    </row>
    <row r="17" spans="1:9" x14ac:dyDescent="0.25">
      <c r="A17" s="167"/>
      <c r="B17" s="167"/>
      <c r="C17" s="167"/>
      <c r="D17" s="167"/>
      <c r="E17" s="167"/>
      <c r="F17" s="167"/>
      <c r="G17" s="167"/>
      <c r="H17" s="167"/>
      <c r="I17" s="167"/>
    </row>
    <row r="18" spans="1:9" x14ac:dyDescent="0.25">
      <c r="A18" s="167"/>
      <c r="B18" s="167"/>
      <c r="C18" s="167"/>
      <c r="D18" s="167"/>
      <c r="E18" s="167"/>
      <c r="F18" s="167"/>
      <c r="G18" s="167"/>
      <c r="H18" s="167"/>
      <c r="I18" s="167"/>
    </row>
    <row r="19" spans="1:9" x14ac:dyDescent="0.25">
      <c r="A19" s="167"/>
      <c r="B19" s="167"/>
      <c r="C19" s="167"/>
      <c r="D19" s="167"/>
      <c r="E19" s="167"/>
      <c r="F19" s="167"/>
      <c r="G19" s="167"/>
      <c r="H19" s="167"/>
      <c r="I19" s="167"/>
    </row>
  </sheetData>
  <mergeCells count="2">
    <mergeCell ref="C1:D1"/>
    <mergeCell ref="B7:F7"/>
  </mergeCells>
  <printOptions horizontalCentered="1"/>
  <pageMargins left="0.11811023622047245" right="0.11811023622047245" top="0.11811023622047245" bottom="0.35433070866141736" header="0.51181102362204722" footer="0.11811023622047245"/>
  <pageSetup paperSize="9" scale="66" firstPageNumber="0" orientation="portrait" verticalDpi="599" r:id="rId1"/>
  <headerFooter>
    <oddFooter>&amp;C&amp;14&amp;A » Página -&amp;P  de  &amp;N</oddFooter>
  </headerFooter>
</worksheet>
</file>

<file path=docProps/app.xml><?xml version="1.0" encoding="utf-8"?>
<Properties xmlns="http://schemas.openxmlformats.org/officeDocument/2006/extended-properties" xmlns:vt="http://schemas.openxmlformats.org/officeDocument/2006/docPropsVTypes">
  <Template/>
  <TotalTime>7</TotalTime>
  <Application>Microsoft Excel</Application>
  <DocSecurity>0</DocSecurity>
  <ScaleCrop>false</ScaleCrop>
  <HeadingPairs>
    <vt:vector size="4" baseType="variant">
      <vt:variant>
        <vt:lpstr>Planilhas</vt:lpstr>
      </vt:variant>
      <vt:variant>
        <vt:i4>3</vt:i4>
      </vt:variant>
      <vt:variant>
        <vt:lpstr>Intervalos nomeados</vt:lpstr>
      </vt:variant>
      <vt:variant>
        <vt:i4>2</vt:i4>
      </vt:variant>
    </vt:vector>
  </HeadingPairs>
  <TitlesOfParts>
    <vt:vector size="5" baseType="lpstr">
      <vt:lpstr>Aux. Administrativo 40h - SR</vt:lpstr>
      <vt:lpstr>Unif e Equip-SR</vt:lpstr>
      <vt:lpstr>Proposta-SR</vt:lpstr>
      <vt:lpstr>'Unif e Equip-SR'!Area_de_impressao</vt:lpstr>
      <vt:lpstr>'Unif e Equip-SR'!Print_Area_0</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gparodes</dc:creator>
  <dc:description/>
  <cp:lastModifiedBy>Luciana Cristofari</cp:lastModifiedBy>
  <cp:revision>14</cp:revision>
  <cp:lastPrinted>2019-10-31T19:05:06Z</cp:lastPrinted>
  <dcterms:created xsi:type="dcterms:W3CDTF">2013-09-30T16:27:00Z</dcterms:created>
  <dcterms:modified xsi:type="dcterms:W3CDTF">2019-10-31T19:05:45Z</dcterms:modified>
  <dc:language>pt-BR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14.0300</vt:lpwstr>
  </property>
  <property fmtid="{D5CDD505-2E9C-101B-9397-08002B2CF9AE}" pid="3" name="DocSecurity">
    <vt:i4>0</vt:i4>
  </property>
  <property fmtid="{D5CDD505-2E9C-101B-9397-08002B2CF9AE}" pid="4" name="HyperlinksChanged">
    <vt:bool>false</vt:bool>
  </property>
  <property fmtid="{D5CDD505-2E9C-101B-9397-08002B2CF9AE}" pid="5" name="KSOProductBuildVer">
    <vt:lpwstr>1046-10.2.0.6020</vt:lpwstr>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