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730" windowHeight="11760" tabRatio="500" activeTab="1"/>
  </bookViews>
  <sheets>
    <sheet name="Aux. almoxarif-AL" sheetId="1" r:id="rId1"/>
    <sheet name="Unif e Equip-AL" sheetId="2" r:id="rId2"/>
    <sheet name="Proposta-AL" sheetId="3" r:id="rId3"/>
  </sheets>
  <definedNames>
    <definedName name="_xlnm.Print_Area" localSheetId="0">'Aux. almoxarif-AL'!$A$1:$H$169</definedName>
    <definedName name="_xlnm.Print_Area" localSheetId="2">'Proposta-AL'!$A$1:$H$19</definedName>
    <definedName name="_xlnm.Print_Area" localSheetId="1">'Unif e Equip-AL'!$B$1:$I$7</definedName>
  </definedNames>
  <calcPr calcId="145621"/>
</workbook>
</file>

<file path=xl/calcChain.xml><?xml version="1.0" encoding="utf-8"?>
<calcChain xmlns="http://schemas.openxmlformats.org/spreadsheetml/2006/main">
  <c r="I5" i="2" l="1"/>
  <c r="I6" i="2"/>
  <c r="F143" i="1" l="1"/>
  <c r="F142" i="1"/>
  <c r="H74" i="1" l="1"/>
  <c r="H71" i="1"/>
  <c r="F4" i="3" l="1"/>
  <c r="C4" i="3"/>
  <c r="F1" i="3"/>
  <c r="C1" i="3"/>
  <c r="B1" i="3"/>
  <c r="G6" i="2"/>
  <c r="I7" i="2"/>
  <c r="H129" i="1" s="1"/>
  <c r="H133" i="1" s="1"/>
  <c r="H154" i="1" s="1"/>
  <c r="G5" i="2"/>
  <c r="K4" i="2"/>
  <c r="G1" i="2"/>
  <c r="F1" i="2"/>
  <c r="E1" i="3" s="1"/>
  <c r="C1" i="2"/>
  <c r="B1" i="2"/>
  <c r="B162" i="1"/>
  <c r="F141" i="1"/>
  <c r="F146" i="1" s="1"/>
  <c r="H124" i="1"/>
  <c r="H119" i="1"/>
  <c r="F119" i="1"/>
  <c r="H110" i="1"/>
  <c r="F67" i="1"/>
  <c r="G54" i="1"/>
  <c r="F51" i="1"/>
  <c r="H25" i="1"/>
  <c r="H32" i="1" s="1"/>
  <c r="H8" i="1"/>
  <c r="F33" i="1" l="1"/>
  <c r="H33" i="1" s="1"/>
  <c r="H46" i="1" s="1"/>
  <c r="H35" i="1"/>
  <c r="F71" i="1"/>
  <c r="H83" i="1" s="1"/>
  <c r="H90" i="1" s="1"/>
  <c r="H109" i="1" l="1"/>
  <c r="F109" i="1" s="1"/>
  <c r="H98" i="1"/>
  <c r="H99" i="1" s="1"/>
  <c r="H64" i="1"/>
  <c r="H66" i="1"/>
  <c r="H150" i="1"/>
  <c r="H100" i="1"/>
  <c r="F100" i="1" s="1"/>
  <c r="F101" i="1" s="1"/>
  <c r="H97" i="1"/>
  <c r="H63" i="1"/>
  <c r="H59" i="1"/>
  <c r="H106" i="1"/>
  <c r="H65" i="1"/>
  <c r="H61" i="1"/>
  <c r="H51" i="1"/>
  <c r="H95" i="1" s="1"/>
  <c r="H60" i="1"/>
  <c r="H108" i="1"/>
  <c r="F108" i="1" s="1"/>
  <c r="H62" i="1"/>
  <c r="H52" i="1"/>
  <c r="F110" i="1"/>
  <c r="H96" i="1" l="1"/>
  <c r="H101" i="1" s="1"/>
  <c r="H152" i="1" s="1"/>
  <c r="H107" i="1"/>
  <c r="F107" i="1" s="1"/>
  <c r="H67" i="1"/>
  <c r="H89" i="1" s="1"/>
  <c r="H53" i="1"/>
  <c r="H112" i="1" l="1"/>
  <c r="H54" i="1"/>
  <c r="H55" i="1" s="1"/>
  <c r="H88" i="1" s="1"/>
  <c r="H91" i="1" s="1"/>
  <c r="H111" i="1"/>
  <c r="H151" i="1" l="1"/>
  <c r="H113" i="1"/>
  <c r="H114" i="1" s="1"/>
  <c r="H123" i="1" s="1"/>
  <c r="H125" i="1" s="1"/>
  <c r="H153" i="1" s="1"/>
  <c r="H155" i="1" l="1"/>
  <c r="G137" i="1"/>
  <c r="H137" i="1" l="1"/>
  <c r="H144" i="1" s="1"/>
  <c r="G139" i="1" l="1"/>
  <c r="H139" i="1" l="1"/>
  <c r="H142" i="1" s="1"/>
  <c r="H145" i="1" l="1"/>
  <c r="H143" i="1"/>
  <c r="H141" i="1" s="1"/>
  <c r="H146" i="1" s="1"/>
  <c r="H156" i="1" s="1"/>
  <c r="H157" i="1" l="1"/>
  <c r="D162" i="1" l="1"/>
  <c r="F162" i="1" s="1"/>
  <c r="G154" i="1"/>
  <c r="G150" i="1"/>
  <c r="G152" i="1"/>
  <c r="G153" i="1"/>
  <c r="G151" i="1"/>
  <c r="G156" i="1"/>
  <c r="D4" i="3" l="1"/>
  <c r="E4" i="3" s="1"/>
  <c r="G4" i="3" s="1"/>
  <c r="G5" i="3" s="1"/>
  <c r="G7" i="3" s="1"/>
  <c r="H162" i="1"/>
  <c r="H163" i="1" s="1"/>
  <c r="H168" i="1" s="1"/>
  <c r="H169" i="1" s="1"/>
  <c r="H167" i="1"/>
</calcChain>
</file>

<file path=xl/comments1.xml><?xml version="1.0" encoding="utf-8"?>
<comments xmlns="http://schemas.openxmlformats.org/spreadsheetml/2006/main">
  <authors>
    <author xml:space="preserve"> </author>
  </authors>
  <commentList>
    <comment ref="F35" authorId="0">
      <text>
        <r>
          <rPr>
            <b/>
            <sz val="9"/>
            <color rgb="FF000000"/>
            <rFont val="Tahoma"/>
            <family val="2"/>
          </rPr>
          <t xml:space="preserve">CONFORME PARECER TECNICO 28/2017 (reitoria)
- o servico de apoio/cuidador
NÃO EXISTE EXPOSIÇÃO DE AGENTE NOCIVOS
na hipotese de haver insidencia de insalubridade pela exposicao de agentes biológicos a CCT não indica a base de calculo, logo na hipotese desta vier existir a base será seu salário base
</t>
        </r>
      </text>
    </comment>
    <comment ref="C97" authorId="0">
      <text>
        <r>
          <rPr>
            <b/>
            <sz val="8"/>
            <color rgb="FFFF0000"/>
            <rFont val="Tahoma"/>
            <family val="2"/>
          </rPr>
          <t>Multa de 40% + Contribuição Social de 10% sobre Saldo da Conta Vinculada do FGTS para RCT s/Justa Causa, com Aviso Indenizado durante a vigência do Contrato de Prestação de Serviços.</t>
        </r>
      </text>
    </comment>
    <comment ref="C100" authorId="0">
      <text>
        <r>
          <rPr>
            <b/>
            <sz val="8"/>
            <color rgb="FFFF0000"/>
            <rFont val="Tahoma"/>
            <family val="2"/>
          </rPr>
          <t>Multa de 40% + Contribuição Social de 10% sobre Saldo da Conta Vinculada do FGTS para RCT s/Justa Causa, com Aviso Trabalhado ao final do Contrato de Prestação de Serviços.</t>
        </r>
      </text>
    </comment>
    <comment ref="C106" authorId="0">
      <text>
        <r>
          <rPr>
            <b/>
            <sz val="9"/>
            <color rgb="FF000000"/>
            <rFont val="Tahoma"/>
            <family val="2"/>
          </rPr>
          <t xml:space="preserve">Férias Obrigatória a cotação de 9,075% sobre o valor do Módulo 1 – Composição da Remuneração, conforme Anexo XII da IN 5/17 (Férias + Adicional = 9,075% + 3,025% (submodulo 2.1 letra B) = 12,10%)
</t>
        </r>
      </text>
    </comment>
    <comment ref="F145" authorId="0">
      <text>
        <r>
          <rPr>
            <b/>
            <sz val="9"/>
            <color rgb="FF000000"/>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rFont val="Tahoma"/>
            <family val="2"/>
          </rPr>
          <t xml:space="preserve">http://179.106.88.109/arquivos/arquivos/Leis%20Complementares/LC%2055-2017%20-%20Altera%20dispositivos%20do%20Código%20Tributário.pdf
</t>
        </r>
      </text>
    </comment>
  </commentList>
</comments>
</file>

<file path=xl/sharedStrings.xml><?xml version="1.0" encoding="utf-8"?>
<sst xmlns="http://schemas.openxmlformats.org/spreadsheetml/2006/main" count="297" uniqueCount="211">
  <si>
    <t>Planilha de Custos e Formação de Preços</t>
  </si>
  <si>
    <t>Processo:</t>
  </si>
  <si>
    <t>Licitação:</t>
  </si>
  <si>
    <t>Dia/hora:</t>
  </si>
  <si>
    <t>29/03/2019</t>
  </si>
  <si>
    <t>DADOS DO PROPONENTE</t>
  </si>
  <si>
    <t>Razão Social...................................:</t>
  </si>
  <si>
    <t>CNPJ..............................................:</t>
  </si>
  <si>
    <t>Regime de Tributação: (1)Real (2)Presumido (3 e 4)Simples</t>
  </si>
  <si>
    <t>DISCRIMINAÇÃO DO SERVIÇO</t>
  </si>
  <si>
    <t>A</t>
  </si>
  <si>
    <t>Data de Apresentação da Proposta (dia/mês/ano)</t>
  </si>
  <si>
    <t>B</t>
  </si>
  <si>
    <t>Município/UF</t>
  </si>
  <si>
    <t>ALEGRETE/RS</t>
  </si>
  <si>
    <t>C</t>
  </si>
  <si>
    <t>Ano Acordo, Convenção ou Sentença Normativa em Dissídio 
Coletivo</t>
  </si>
  <si>
    <t>SINDASSEIO. CCT 2019. REGISTRO MTE/RS 000092/2019</t>
  </si>
  <si>
    <t>D</t>
  </si>
  <si>
    <t>N° de meses de execução contratual</t>
  </si>
  <si>
    <t>Nota (1):</t>
  </si>
  <si>
    <t>Esta tabela poderá ser adaptada às características do serviço contratado, inclusive adaptar rubricas</t>
  </si>
  <si>
    <t>e suas respectivas provisões e ou estimativas, desde que devidamente justificado.</t>
  </si>
  <si>
    <t>Nota (2):</t>
  </si>
  <si>
    <t>As provisões constantes desta planilha poderão não ser necessárias em determinados serviços que</t>
  </si>
  <si>
    <t>não necessitem da dedicação exclusiva dos trabalhadores da contratada para com a Administração.</t>
  </si>
  <si>
    <t xml:space="preserve">1.    M Ó D U L O S </t>
  </si>
  <si>
    <t>MÃO DE OBRA</t>
  </si>
  <si>
    <t>MÃO DE OBRA VINCULADA À EXECUÇÃO CONTRATUAL</t>
  </si>
  <si>
    <t>Dados complementares para composição dos custos referente à mão de obra</t>
  </si>
  <si>
    <t>Tipo de serviço (mesmo serviço com características distintas)</t>
  </si>
  <si>
    <t>Classificação Brasileira de Ocupações</t>
  </si>
  <si>
    <t>Salário Normativo da Categoria Profissional – 220 horas</t>
  </si>
  <si>
    <t xml:space="preserve">Horas de Jornada </t>
  </si>
  <si>
    <t>Categoria profissional (vinculada à execução contratual)</t>
  </si>
  <si>
    <t>SINDASSEIO</t>
  </si>
  <si>
    <t>Data base da categoria (dia/mês/ano)</t>
  </si>
  <si>
    <t>Nota:</t>
  </si>
  <si>
    <t>Deverá ser elaborado um quadro para cada tipo de serviço.</t>
  </si>
  <si>
    <t>MÓDULO 1</t>
  </si>
  <si>
    <t>COMPOSIÇÃO DA REMUNERAÇÃO</t>
  </si>
  <si>
    <t>Composição da Remuneração</t>
  </si>
  <si>
    <t>Valor (R$)</t>
  </si>
  <si>
    <t>Salário Base</t>
  </si>
  <si>
    <t>Adicional de Periculosidade</t>
  </si>
  <si>
    <t>Base de Cálculo</t>
  </si>
  <si>
    <t>Percentual (%)</t>
  </si>
  <si>
    <t>Adicional de Insalubridade</t>
  </si>
  <si>
    <t>risco inexistente</t>
  </si>
  <si>
    <t xml:space="preserve">Adicional Noturno - das 22hs as 22h30min     </t>
  </si>
  <si>
    <t>E</t>
  </si>
  <si>
    <t xml:space="preserve">Adicional de Hora Noturna Reduzida </t>
  </si>
  <si>
    <t>F</t>
  </si>
  <si>
    <t>Adicional de Hora Extra no Feriado Trabalhado</t>
  </si>
  <si>
    <r>
      <rPr>
        <sz val="11"/>
        <color rgb="FF000000"/>
        <rFont val="Calibri"/>
        <family val="2"/>
      </rPr>
      <t xml:space="preserve">Hora Noturna Adicional  </t>
    </r>
    <r>
      <rPr>
        <sz val="11"/>
        <color rgb="FFFF0000"/>
        <rFont val="Calibri"/>
        <family val="2"/>
      </rPr>
      <t xml:space="preserve"> </t>
    </r>
  </si>
  <si>
    <t>Adicional de Hora Extra</t>
  </si>
  <si>
    <t>G</t>
  </si>
  <si>
    <t>Intervalo Intrajornada</t>
  </si>
  <si>
    <t>H</t>
  </si>
  <si>
    <t>Outros (Especificar)</t>
  </si>
  <si>
    <t>(=) TOTAL MODULO - 1  DA REMUNERAÇÃO</t>
  </si>
  <si>
    <t>MÓDULO 2</t>
  </si>
  <si>
    <t>ENCARGOS E BENEFÍCIOS MENSAIS E DIÁRIOS</t>
  </si>
  <si>
    <t>Submódulo 2.1</t>
  </si>
  <si>
    <t xml:space="preserve">13º (decimo terceiro) Salário, 
Férias e Adicional de Férias </t>
  </si>
  <si>
    <t xml:space="preserve">Descrição </t>
  </si>
  <si>
    <t>Percentual</t>
  </si>
  <si>
    <t xml:space="preserve">Valor </t>
  </si>
  <si>
    <t xml:space="preserve">13º (Décimo Terceiro) Salario </t>
  </si>
  <si>
    <t>Férias e Adicional de férias</t>
  </si>
  <si>
    <t xml:space="preserve">SUBTOTAL </t>
  </si>
  <si>
    <t>Incidência dos encargos do Submódulo 2.2 sobre o total do Submódulo 2.1</t>
  </si>
  <si>
    <t>TOTAL SUBMÓDULO - 2.1 ENCARGOS E BENEFÍCIOS MENSAIS E DIÁRIOS</t>
  </si>
  <si>
    <t>Submódulo 2.2</t>
  </si>
  <si>
    <t>Encargos Previdenciários (GPS), 
Fundo de Garantia por Tempo de Serviço (FGTS), e Outras</t>
  </si>
  <si>
    <t>INSS</t>
  </si>
  <si>
    <t xml:space="preserve">Salário Educação </t>
  </si>
  <si>
    <t>Seguro Acidente de Trabalho SAT (Incluir RAT)</t>
  </si>
  <si>
    <t>SESC ou SESI</t>
  </si>
  <si>
    <t>SENAI - SENAC</t>
  </si>
  <si>
    <t>SEBRAE</t>
  </si>
  <si>
    <t xml:space="preserve">INCRA </t>
  </si>
  <si>
    <t xml:space="preserve">FGTS </t>
  </si>
  <si>
    <t>TOTAL SUBMÓDULO - 2.2 Encargos Previdenciários (GPS), 
Fundo de Garantia por Tempo de Serviço (FGTS), e Outras</t>
  </si>
  <si>
    <t>Submódulo 2.3</t>
  </si>
  <si>
    <t xml:space="preserve">Benefícios Mensais e Diários </t>
  </si>
  <si>
    <t xml:space="preserve">Descricao </t>
  </si>
  <si>
    <t>Transporte</t>
  </si>
  <si>
    <r>
      <rPr>
        <sz val="11"/>
        <color rgb="FF000000"/>
        <rFont val="Calibri"/>
        <family val="2"/>
      </rPr>
      <t>BC para Desconto</t>
    </r>
    <r>
      <rPr>
        <sz val="11"/>
        <color rgb="FFC00000"/>
        <rFont val="Calibri"/>
        <family val="2"/>
      </rPr>
      <t xml:space="preserve"> (CCT-6%)</t>
    </r>
  </si>
  <si>
    <t>Qtde de Passagens p/Dia</t>
  </si>
  <si>
    <t>Valor da Passagem</t>
  </si>
  <si>
    <t>Auxilio Alimentação (Vales, Cesta Básica, etc.)</t>
  </si>
  <si>
    <t>Vale Alimentação</t>
  </si>
  <si>
    <t>Dias Trabalhados/Mês</t>
  </si>
  <si>
    <t>% de Desconto</t>
  </si>
  <si>
    <t>Assistência Médica e Familiar</t>
  </si>
  <si>
    <t>Plano de Benefício Familiar</t>
  </si>
  <si>
    <t>Seguro de Vida, Invalidez e Funeral</t>
  </si>
  <si>
    <t>TOTAL SUBMÓDULO - 2.3  dos Benefícios Mensais e Diários</t>
  </si>
  <si>
    <t>O valor informado deverá ser o custo real do insumo (descontado o valor eventualmente pago pelo empregado).</t>
  </si>
  <si>
    <t xml:space="preserve">QUADRO RESUMO </t>
  </si>
  <si>
    <t>MODULO - 2</t>
  </si>
  <si>
    <t>2.1</t>
  </si>
  <si>
    <t xml:space="preserve">13º (decimo terceiro) Salário, Férias e Adicional de Férias </t>
  </si>
  <si>
    <t>2.2</t>
  </si>
  <si>
    <t>Encargos Previdenciários (GPS), Fundo de Garantia por Tempo de Serviço (FGTS), e Outras</t>
  </si>
  <si>
    <t>2.3</t>
  </si>
  <si>
    <t>(=) TOTAL MODULO - 2</t>
  </si>
  <si>
    <t>MÓDULO 3</t>
  </si>
  <si>
    <t xml:space="preserve">PROVISÃO PARA RESCISÃO </t>
  </si>
  <si>
    <t>Aviso Prévio Indenizado</t>
  </si>
  <si>
    <t>Incidência do FGTS sobre Aviso Prévio Indenizado</t>
  </si>
  <si>
    <t>Multa do FGTS sobre Aviso Prévio Indenizado</t>
  </si>
  <si>
    <t>Aviso Prévio Trabalhado</t>
  </si>
  <si>
    <t>Incidência do Submódulo 2.2 sobre Aviso Prévio Trabalhado</t>
  </si>
  <si>
    <t>Multa FGTS sobre Aviso Prévio Trabalhado</t>
  </si>
  <si>
    <t>(=) TOTAL MODULO - 3</t>
  </si>
  <si>
    <t>MÓDULO - 4</t>
  </si>
  <si>
    <t xml:space="preserve">CUSTO DE REPOSIÇÃO DO PROFISSIONAL AUSENTE </t>
  </si>
  <si>
    <t>Submódulo 4.1</t>
  </si>
  <si>
    <t xml:space="preserve">Ausências legais </t>
  </si>
  <si>
    <t>INFORME ( S ou N)</t>
  </si>
  <si>
    <t xml:space="preserve">Férias </t>
  </si>
  <si>
    <t xml:space="preserve">Ausências Legais </t>
  </si>
  <si>
    <t xml:space="preserve">Licença - Paternidade </t>
  </si>
  <si>
    <t>S</t>
  </si>
  <si>
    <t xml:space="preserve">Ausência por acidente de Trabalho </t>
  </si>
  <si>
    <t xml:space="preserve">Afastamento Maternidade </t>
  </si>
  <si>
    <t>N</t>
  </si>
  <si>
    <t xml:space="preserve">Auxilio doença </t>
  </si>
  <si>
    <t xml:space="preserve">Subtotal </t>
  </si>
  <si>
    <t>Incidência dos encargos do Submódulo 2.2 sobre o  total do Submódulo 4.1</t>
  </si>
  <si>
    <t>TOTAL Submódulo 4.1 Ausências Legais</t>
  </si>
  <si>
    <t>Submódulo 4.2</t>
  </si>
  <si>
    <t xml:space="preserve">Intrajornada </t>
  </si>
  <si>
    <t xml:space="preserve">Intervalo para repouso ou alimentação </t>
  </si>
  <si>
    <t xml:space="preserve">TOTAL Submódulo 4.2  Intrajornada </t>
  </si>
  <si>
    <t>MODULO - 4</t>
  </si>
  <si>
    <t>Descrição</t>
  </si>
  <si>
    <t>4.1</t>
  </si>
  <si>
    <t>4.2</t>
  </si>
  <si>
    <t>(=) TOTAL MODULO - 4</t>
  </si>
  <si>
    <t>MODULO - 5</t>
  </si>
  <si>
    <t xml:space="preserve">INSUMOS DIVERSOS </t>
  </si>
  <si>
    <t xml:space="preserve">Insumos Diversos </t>
  </si>
  <si>
    <t xml:space="preserve">Uniformes </t>
  </si>
  <si>
    <t xml:space="preserve">Materiais </t>
  </si>
  <si>
    <t xml:space="preserve">Equipamentos </t>
  </si>
  <si>
    <t xml:space="preserve">Outros especificar </t>
  </si>
  <si>
    <t>(=) TOTAL MODULO - 5</t>
  </si>
  <si>
    <t>MODULO - 6</t>
  </si>
  <si>
    <t xml:space="preserve">CUSTOS INDIRETOS, TRIBUTOS E LUCRO </t>
  </si>
  <si>
    <t xml:space="preserve">Custos Indiretos </t>
  </si>
  <si>
    <t>Base de Calculo</t>
  </si>
  <si>
    <t xml:space="preserve">Lucro </t>
  </si>
  <si>
    <t xml:space="preserve">Tributos </t>
  </si>
  <si>
    <t xml:space="preserve">C.1 - Tributos Federais </t>
  </si>
  <si>
    <t>PIS</t>
  </si>
  <si>
    <t xml:space="preserve">COFINS </t>
  </si>
  <si>
    <t xml:space="preserve">C.2 - Tributos Estaduais </t>
  </si>
  <si>
    <t xml:space="preserve">C.3 - Tributos Municipais  (ISS) </t>
  </si>
  <si>
    <t>(=) TOTAL MODULO - 6</t>
  </si>
  <si>
    <t>2.    QUADRO RESUMO DO CUSTO DO EMPREGADO</t>
  </si>
  <si>
    <t xml:space="preserve">Módulo 1 - Composição da Remuneração </t>
  </si>
  <si>
    <t xml:space="preserve">Módulo 2 - Encargos e Benefícios Anuais , Mensais Diários </t>
  </si>
  <si>
    <t xml:space="preserve">Módulo 3 - Provisão para Rescisão </t>
  </si>
  <si>
    <t xml:space="preserve">Módulo 4 - Custo de Reposição do Profissional Ausente </t>
  </si>
  <si>
    <t xml:space="preserve">Módulo 5 - Insumos Diversos </t>
  </si>
  <si>
    <t>SUBTOTAL ( A + B + C + D + E )</t>
  </si>
  <si>
    <t xml:space="preserve">Módulo 6 - Custos Indiretos, Tributos e Lucro </t>
  </si>
  <si>
    <t xml:space="preserve">(  =  ) VALOR TOTAL POR EMPREGADO </t>
  </si>
  <si>
    <t xml:space="preserve">3.    QUADRO RESUMO DO VALOR MENSAL DOS SERVIÇOS </t>
  </si>
  <si>
    <t>TIPO DE 
SERVIÇO
( A )</t>
  </si>
  <si>
    <t>VALOR PROPOSTO
EMPREGADO 
( B )</t>
  </si>
  <si>
    <t>Qtde de 
Empregados
por posto
( C )</t>
  </si>
  <si>
    <t>VALOR PROPOSTO
POR POSTO 
( D ) = ( B × C )</t>
  </si>
  <si>
    <t>Qtde de 
Postos
( E )</t>
  </si>
  <si>
    <t xml:space="preserve">VALOR TOTAL
DO SERVIÇO
( F ) = ( D × E )
</t>
  </si>
  <si>
    <t xml:space="preserve">VALOR MENSAL DOS SERVIÇOS </t>
  </si>
  <si>
    <t xml:space="preserve">4.    QUADRO RESUMO DO VALOR GLOBAL DA PROPOSTA </t>
  </si>
  <si>
    <t xml:space="preserve">DESCRIÇÃO </t>
  </si>
  <si>
    <t xml:space="preserve">VALOR </t>
  </si>
  <si>
    <t xml:space="preserve">Valor proposto por unidade de medida </t>
  </si>
  <si>
    <t xml:space="preserve">Valor Mensal do serviço </t>
  </si>
  <si>
    <t>Valor global da proposta ( Valor mensal do serviço multiplicado pelo numero de meses do contrato).</t>
  </si>
  <si>
    <t>PLANILHA DA ADMINISTRAÇÃO</t>
  </si>
  <si>
    <t>UNIFORMES</t>
  </si>
  <si>
    <t>Tempo do contrato (meses)</t>
  </si>
  <si>
    <t>Item</t>
  </si>
  <si>
    <t>Unidade</t>
  </si>
  <si>
    <t>Quant</t>
  </si>
  <si>
    <t>deprec (qtd meses)</t>
  </si>
  <si>
    <t>Qtd anual</t>
  </si>
  <si>
    <t>valor unitário</t>
  </si>
  <si>
    <t>Custo anual</t>
  </si>
  <si>
    <t>Cartão de identificação, com cordão</t>
  </si>
  <si>
    <t>Unid.</t>
  </si>
  <si>
    <t xml:space="preserve">JAPONA TÉRMICA PARA BAIXA TEMPERATURA. De nylon matelada, com aplicação de hidrorepelente na superfície, manta térmica interna de poliéster, capuz acoplado com ajuste por cordão, bolsos frontais, mangas largas, acabamento metalado, fechamento frontal por botões de pressão guiados por velcro. Características: acabamento metalado (costurado) em formato losangos de 10 cm oferece uma melhor fixação da manta térmica aos tecidos, impedindo que a manta se desloque durante a manta ou lavagem, manta térmica anti-mofo e lavável, possuir hidrorepelente ao equipamento semi-impermeabilização, dificultando a penetração da umidade e do ar frio. Na cor azul marinho. Indicado para atividades em ambiente de baixa temperatura (até - 35 ºC). Manta térmica de 200 G/M, com CA. </t>
  </si>
  <si>
    <t>unid</t>
  </si>
  <si>
    <t>Total Mensal</t>
  </si>
  <si>
    <t>POSTO</t>
  </si>
  <si>
    <t>QUANTIDADE DE POSTOS</t>
  </si>
  <si>
    <t xml:space="preserve">VALOR MÊS </t>
  </si>
  <si>
    <t xml:space="preserve">VIGÊNCIA EM MESES </t>
  </si>
  <si>
    <t xml:space="preserve">TOTAL DO CONTRATO </t>
  </si>
  <si>
    <t>auxiliar de almoxarifado - 40h/semanal</t>
  </si>
  <si>
    <t>VALOR GLOBAL</t>
  </si>
  <si>
    <t>VALOR DA PROPOSTA MENSAL</t>
  </si>
  <si>
    <t>CBO:  4141-05</t>
  </si>
  <si>
    <t>AUX. DE ALMOXARIFADO 40h - CBO: 4141-05 - (AL)</t>
  </si>
  <si>
    <r>
      <t xml:space="preserve">IN/MPOG - nº 05/2017 - ANEXO </t>
    </r>
    <r>
      <rPr>
        <b/>
        <sz val="18"/>
        <color rgb="FFCE181E"/>
        <rFont val="Calibri"/>
        <family val="2"/>
      </rPr>
      <t>VIII</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</si>
</sst>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0_ ;\-0\ "/>
    <numFmt numFmtId="165" formatCode="_(* #,##0.00_);_(* \(#,##0.00\);_(* \-??_);_(@_)"/>
    <numFmt numFmtId="166" formatCode="#,##0.00;[Red]#,##0.00"/>
    <numFmt numFmtId="167" formatCode="_-* #,##0.00_-;\-* #,##0.00_-;_-* \-??_-;_-@_-"/>
    <numFmt numFmtId="168" formatCode="#,##0.0_ ;\-#,##0.0\ "/>
    <numFmt numFmtId="169" formatCode="&quot;R$ &quot;#,##0.00_);&quot;(R$ &quot;#,##0.00\)"/>
    <numFmt numFmtId="170" formatCode="dddd&quot;, &quot;mmmm\ dd&quot;, &quot;yyyy"/>
    <numFmt numFmtId="171" formatCode="d/m/yyyy"/>
    <numFmt numFmtId="172" formatCode="&quot;R$ &quot;#,##0.00;[Red]&quot;-R$ &quot;#,##0.00"/>
    <numFmt numFmtId="173" formatCode="&quot;R$ &quot;#,##0.00"/>
    <numFmt numFmtId="174" formatCode="_-&quot;R$ &quot;* #,##0.00_-;&quot;-R$ &quot;* #,##0.00_-;_-&quot;R$ &quot;* \-??_-;_-@_-"/>
    <numFmt numFmtId="175" formatCode="0.0000%"/>
    <numFmt numFmtId="176" formatCode="0.000%"/>
  </numFmts>
  <fonts count="38" x14ac:knownFonts="1">
    <font>
      <sz val="11"/>
      <color rgb="FF000000"/>
      <name val="Calibri"/>
      <charset val="1"/>
    </font>
    <font>
      <b/>
      <sz val="11"/>
      <color rgb="FF000000"/>
      <name val="Calibri"/>
      <family val="2"/>
    </font>
    <font>
      <b/>
      <sz val="11"/>
      <color rgb="FF000000"/>
      <name val="Calibri"/>
      <family val="2"/>
    </font>
    <font>
      <sz val="12"/>
      <color rgb="FF000000"/>
      <name val="Arial"/>
      <family val="2"/>
    </font>
    <font>
      <b/>
      <sz val="12"/>
      <color rgb="FF000000"/>
      <name val="Arial"/>
      <family val="2"/>
    </font>
    <font>
      <b/>
      <sz val="12"/>
      <color rgb="FF000000"/>
      <name val="Arial"/>
      <family val="2"/>
    </font>
    <font>
      <sz val="12"/>
      <color rgb="FF000000"/>
      <name val="Arial"/>
      <family val="2"/>
    </font>
    <font>
      <sz val="12"/>
      <color rgb="FF000000"/>
      <name val="Calibri"/>
      <family val="2"/>
    </font>
    <font>
      <b/>
      <sz val="18"/>
      <color rgb="FF000000"/>
      <name val="Calibri"/>
      <family val="2"/>
    </font>
    <font>
      <b/>
      <sz val="14"/>
      <color rgb="FF000000"/>
      <name val="Calibri"/>
      <family val="2"/>
    </font>
    <font>
      <sz val="11"/>
      <color rgb="FFFF0000"/>
      <name val="Calibri"/>
      <family val="2"/>
    </font>
    <font>
      <b/>
      <sz val="11"/>
      <color rgb="FFFF0000"/>
      <name val="Calibri"/>
      <family val="2"/>
    </font>
    <font>
      <b/>
      <sz val="11"/>
      <color rgb="FFC00000"/>
      <name val="Calibri"/>
      <family val="2"/>
    </font>
    <font>
      <i/>
      <sz val="11"/>
      <color rgb="FF000000"/>
      <name val="Calibri"/>
      <family val="2"/>
    </font>
    <font>
      <b/>
      <sz val="20"/>
      <color rgb="FFFFFFFF"/>
      <name val="Calibri"/>
      <family val="2"/>
    </font>
    <font>
      <i/>
      <sz val="11"/>
      <color rgb="FFC00000"/>
      <name val="Calibri"/>
      <family val="2"/>
    </font>
    <font>
      <b/>
      <sz val="12"/>
      <color rgb="FF000000"/>
      <name val="Calibri"/>
      <family val="2"/>
    </font>
    <font>
      <sz val="11"/>
      <color rgb="FF000000"/>
      <name val="Arial Narrow"/>
      <family val="2"/>
    </font>
    <font>
      <b/>
      <i/>
      <sz val="12"/>
      <color rgb="FF000000"/>
      <name val="Calibri"/>
      <family val="2"/>
    </font>
    <font>
      <sz val="11"/>
      <name val="Calibri"/>
      <family val="2"/>
    </font>
    <font>
      <b/>
      <sz val="11"/>
      <name val="Calibri"/>
      <family val="2"/>
    </font>
    <font>
      <b/>
      <sz val="11"/>
      <color rgb="FF000000"/>
      <name val="Arial"/>
      <family val="2"/>
    </font>
    <font>
      <b/>
      <sz val="11"/>
      <color rgb="FFFF0000"/>
      <name val="Arial"/>
      <family val="2"/>
    </font>
    <font>
      <sz val="18"/>
      <color rgb="FF000000"/>
      <name val="Calibri"/>
      <family val="2"/>
    </font>
    <font>
      <b/>
      <i/>
      <sz val="18"/>
      <color rgb="FF000000"/>
      <name val="Calibri"/>
      <family val="2"/>
    </font>
    <font>
      <b/>
      <sz val="12"/>
      <color rgb="FFFF0000"/>
      <name val="Calibri"/>
      <family val="2"/>
    </font>
    <font>
      <b/>
      <sz val="20"/>
      <color rgb="FF000000"/>
      <name val="Calibri"/>
      <family val="2"/>
    </font>
    <font>
      <b/>
      <sz val="18"/>
      <color rgb="FFCE181E"/>
      <name val="Calibri"/>
      <family val="2"/>
    </font>
    <font>
      <sz val="11"/>
      <color rgb="FFC00000"/>
      <name val="Calibri"/>
      <family val="2"/>
    </font>
    <font>
      <sz val="11"/>
      <color rgb="FF000000"/>
      <name val="Calibri"/>
      <family val="2"/>
    </font>
    <font>
      <b/>
      <sz val="9"/>
      <color rgb="FF000000"/>
      <name val="Tahoma"/>
      <family val="2"/>
    </font>
    <font>
      <b/>
      <sz val="8"/>
      <color rgb="FFFF0000"/>
      <name val="Tahoma"/>
      <family val="2"/>
    </font>
    <font>
      <b/>
      <sz val="9"/>
      <name val="Tahoma"/>
      <family val="2"/>
    </font>
    <font>
      <b/>
      <sz val="14"/>
      <color theme="1"/>
      <name val="Calibri"/>
      <family val="2"/>
    </font>
    <font>
      <b/>
      <sz val="11"/>
      <color theme="1"/>
      <name val="Calibri"/>
      <family val="2"/>
    </font>
    <font>
      <b/>
      <sz val="12"/>
      <color theme="1"/>
      <name val="Calibri"/>
      <family val="2"/>
    </font>
    <font>
      <b/>
      <sz val="14"/>
      <color rgb="FFC00000"/>
      <name val="Calibri"/>
      <family val="2"/>
    </font>
    <font>
      <b/>
      <sz val="14"/>
      <color rgb="FFFF0000"/>
      <name val="Calibri"/>
      <family val="2"/>
    </font>
  </fonts>
  <fills count="12">
    <fill>
      <patternFill patternType="none"/>
    </fill>
    <fill>
      <patternFill patternType="gray125"/>
    </fill>
    <fill>
      <patternFill patternType="solid">
        <fgColor rgb="FFFFFFFF"/>
        <bgColor rgb="FFF2F2F2"/>
      </patternFill>
    </fill>
    <fill>
      <patternFill patternType="solid">
        <fgColor rgb="FFBFBFBF"/>
        <bgColor rgb="FFA6A6A6"/>
      </patternFill>
    </fill>
    <fill>
      <patternFill patternType="solid">
        <fgColor rgb="FFEBF1DE"/>
        <bgColor rgb="FFF2F2F2"/>
      </patternFill>
    </fill>
    <fill>
      <patternFill patternType="solid">
        <fgColor rgb="FFFFFF00"/>
        <bgColor rgb="FFFFF200"/>
      </patternFill>
    </fill>
    <fill>
      <patternFill patternType="solid">
        <fgColor rgb="FFFFF200"/>
        <bgColor rgb="FFFFFF00"/>
      </patternFill>
    </fill>
    <fill>
      <patternFill patternType="solid">
        <fgColor rgb="FF000000"/>
        <bgColor rgb="FF003300"/>
      </patternFill>
    </fill>
    <fill>
      <patternFill patternType="solid">
        <fgColor rgb="FFF2F2F2"/>
        <bgColor rgb="FFEBF1DE"/>
      </patternFill>
    </fill>
    <fill>
      <patternFill patternType="solid">
        <fgColor rgb="FFA6A6A6"/>
        <bgColor rgb="FFBFBFBF"/>
      </patternFill>
    </fill>
    <fill>
      <patternFill patternType="solid">
        <fgColor rgb="FFD9D9D9"/>
        <bgColor rgb="FFEBF1DE"/>
      </patternFill>
    </fill>
    <fill>
      <patternFill patternType="solid">
        <fgColor rgb="FFFFFF00"/>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top/>
      <bottom style="thin">
        <color auto="1"/>
      </bottom>
      <diagonal/>
    </border>
    <border>
      <left style="medium">
        <color auto="1"/>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thin">
        <color auto="1"/>
      </bottom>
      <diagonal/>
    </border>
    <border>
      <left style="thin">
        <color auto="1"/>
      </left>
      <right style="thin">
        <color auto="1"/>
      </right>
      <top style="thin">
        <color auto="1"/>
      </top>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style="medium">
        <color auto="1"/>
      </bottom>
      <diagonal/>
    </border>
    <border>
      <left/>
      <right style="thin">
        <color auto="1"/>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medium">
        <color auto="1"/>
      </left>
      <right style="medium">
        <color auto="1"/>
      </right>
      <top style="medium">
        <color auto="1"/>
      </top>
      <bottom/>
      <diagonal/>
    </border>
    <border>
      <left/>
      <right style="thin">
        <color auto="1"/>
      </right>
      <top style="thin">
        <color auto="1"/>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s>
  <cellStyleXfs count="4">
    <xf numFmtId="0" fontId="0" fillId="0" borderId="0"/>
    <xf numFmtId="165" fontId="29" fillId="0" borderId="0" applyBorder="0" applyProtection="0"/>
    <xf numFmtId="9" fontId="29" fillId="0" borderId="0" applyBorder="0" applyProtection="0"/>
    <xf numFmtId="0" fontId="29" fillId="0" borderId="0" applyBorder="0" applyProtection="0"/>
  </cellStyleXfs>
  <cellXfs count="326">
    <xf numFmtId="0" fontId="0" fillId="0" borderId="0" xfId="0"/>
    <xf numFmtId="0" fontId="0" fillId="2" borderId="0" xfId="0" applyFill="1"/>
    <xf numFmtId="0" fontId="1" fillId="2" borderId="0" xfId="0" applyFont="1" applyFill="1" applyBorder="1"/>
    <xf numFmtId="3" fontId="1" fillId="2" borderId="0" xfId="0" applyNumberFormat="1" applyFont="1" applyFill="1" applyBorder="1" applyAlignment="1">
      <alignment horizontal="left"/>
    </xf>
    <xf numFmtId="0" fontId="0" fillId="2" borderId="0" xfId="0" applyFill="1" applyBorder="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4" fontId="0" fillId="0" borderId="1" xfId="0" applyNumberFormat="1" applyBorder="1" applyAlignment="1">
      <alignment horizontal="center" vertical="center"/>
    </xf>
    <xf numFmtId="1" fontId="1" fillId="0" borderId="1" xfId="0" applyNumberFormat="1" applyFont="1" applyBorder="1" applyAlignment="1">
      <alignment horizontal="center" vertical="center" wrapText="1"/>
    </xf>
    <xf numFmtId="166" fontId="0" fillId="0" borderId="1" xfId="0" applyNumberFormat="1" applyFont="1" applyBorder="1" applyAlignment="1">
      <alignment horizontal="center" vertical="center" wrapText="1"/>
    </xf>
    <xf numFmtId="166" fontId="0" fillId="0" borderId="4" xfId="0" applyNumberFormat="1" applyFont="1" applyBorder="1" applyAlignment="1">
      <alignment horizontal="center" vertical="center"/>
    </xf>
    <xf numFmtId="39" fontId="0" fillId="2" borderId="8" xfId="0" applyNumberFormat="1" applyFill="1" applyBorder="1" applyAlignment="1">
      <alignment horizontal="center" vertical="center"/>
    </xf>
    <xf numFmtId="0" fontId="3" fillId="0" borderId="0" xfId="0" applyFont="1" applyAlignment="1">
      <alignment vertical="center"/>
    </xf>
    <xf numFmtId="0" fontId="4" fillId="2" borderId="0" xfId="0" applyFont="1" applyFill="1" applyBorder="1" applyAlignment="1">
      <alignment vertical="center"/>
    </xf>
    <xf numFmtId="0" fontId="4" fillId="2" borderId="0" xfId="0" applyFont="1" applyFill="1" applyAlignment="1">
      <alignment vertical="center"/>
    </xf>
    <xf numFmtId="0" fontId="4" fillId="2" borderId="0" xfId="0" applyFont="1" applyFill="1" applyBorder="1" applyAlignment="1">
      <alignment horizontal="right" vertical="center"/>
    </xf>
    <xf numFmtId="1" fontId="5" fillId="2" borderId="0" xfId="0" applyNumberFormat="1" applyFont="1" applyFill="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6" fillId="0" borderId="1" xfId="0" applyFont="1" applyBorder="1" applyAlignment="1">
      <alignment horizontal="left"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168" fontId="3" fillId="0" borderId="1" xfId="3" applyNumberFormat="1" applyFont="1" applyBorder="1" applyAlignment="1" applyProtection="1">
      <alignment horizontal="center" vertical="center"/>
    </xf>
    <xf numFmtId="4" fontId="3" fillId="0" borderId="1" xfId="3" applyNumberFormat="1" applyFont="1" applyBorder="1" applyAlignment="1" applyProtection="1">
      <alignment horizontal="center" vertical="center"/>
    </xf>
    <xf numFmtId="0" fontId="6" fillId="0" borderId="1" xfId="0" applyFont="1" applyBorder="1" applyAlignment="1">
      <alignment horizontal="justify" vertical="center" wrapText="1"/>
    </xf>
    <xf numFmtId="0" fontId="6" fillId="0" borderId="1" xfId="0" applyFont="1" applyBorder="1" applyAlignment="1">
      <alignment horizontal="center" vertical="center" wrapText="1"/>
    </xf>
    <xf numFmtId="4" fontId="3" fillId="0" borderId="1" xfId="3" applyNumberFormat="1" applyFont="1" applyBorder="1" applyAlignment="1" applyProtection="1">
      <alignment horizontal="center" vertical="center" wrapText="1"/>
    </xf>
    <xf numFmtId="0" fontId="3" fillId="2" borderId="0" xfId="0" applyFont="1" applyFill="1" applyAlignment="1">
      <alignment vertical="center"/>
    </xf>
    <xf numFmtId="1" fontId="3" fillId="2" borderId="0" xfId="0" applyNumberFormat="1" applyFont="1" applyFill="1" applyAlignment="1">
      <alignment horizontal="center" vertical="center"/>
    </xf>
    <xf numFmtId="169" fontId="4" fillId="3" borderId="1" xfId="3" applyNumberFormat="1" applyFont="1" applyFill="1" applyBorder="1" applyAlignment="1" applyProtection="1">
      <alignment horizontal="center" vertical="center"/>
    </xf>
    <xf numFmtId="0" fontId="0" fillId="0" borderId="0" xfId="0" applyFont="1" applyProtection="1">
      <protection locked="0"/>
    </xf>
    <xf numFmtId="0" fontId="7" fillId="0" borderId="0" xfId="0" applyFont="1" applyProtection="1">
      <protection locked="0"/>
    </xf>
    <xf numFmtId="0" fontId="0" fillId="0" borderId="0" xfId="0" applyBorder="1" applyProtection="1">
      <protection locked="0"/>
    </xf>
    <xf numFmtId="0" fontId="0" fillId="0" borderId="0" xfId="0" applyFont="1" applyAlignment="1" applyProtection="1">
      <alignment vertical="center"/>
      <protection locked="0"/>
    </xf>
    <xf numFmtId="0" fontId="7" fillId="0" borderId="0" xfId="0" applyFont="1" applyAlignment="1" applyProtection="1">
      <alignment vertical="center"/>
      <protection locked="0"/>
    </xf>
    <xf numFmtId="0" fontId="7" fillId="0" borderId="0" xfId="0" applyFont="1" applyBorder="1" applyProtection="1">
      <protection locked="0"/>
    </xf>
    <xf numFmtId="0" fontId="0" fillId="0" borderId="0" xfId="0" applyAlignment="1" applyProtection="1">
      <alignment vertical="center"/>
      <protection locked="0"/>
    </xf>
    <xf numFmtId="0" fontId="0" fillId="0" borderId="0" xfId="0" applyProtection="1">
      <protection locked="0"/>
    </xf>
    <xf numFmtId="0" fontId="1" fillId="0" borderId="11" xfId="0" applyFont="1" applyBorder="1" applyProtection="1"/>
    <xf numFmtId="0" fontId="10" fillId="6" borderId="0" xfId="0" applyFont="1" applyFill="1" applyBorder="1" applyAlignment="1" applyProtection="1">
      <alignment horizontal="center"/>
      <protection locked="0"/>
    </xf>
    <xf numFmtId="0" fontId="1" fillId="6" borderId="0" xfId="0" applyFont="1" applyFill="1" applyBorder="1" applyAlignment="1" applyProtection="1">
      <alignment horizontal="right"/>
    </xf>
    <xf numFmtId="3" fontId="1" fillId="6" borderId="0" xfId="0" applyNumberFormat="1" applyFont="1" applyFill="1" applyBorder="1" applyAlignment="1" applyProtection="1">
      <alignment horizontal="right"/>
    </xf>
    <xf numFmtId="0" fontId="10" fillId="5" borderId="12" xfId="0" applyFont="1" applyFill="1" applyBorder="1" applyAlignment="1" applyProtection="1">
      <alignment horizontal="right"/>
      <protection locked="0"/>
    </xf>
    <xf numFmtId="0" fontId="1" fillId="0" borderId="1" xfId="0" applyFont="1" applyBorder="1" applyAlignment="1" applyProtection="1">
      <alignment horizontal="left"/>
    </xf>
    <xf numFmtId="0" fontId="11" fillId="0" borderId="2" xfId="0" applyFont="1" applyBorder="1" applyAlignment="1" applyProtection="1">
      <protection locked="0"/>
    </xf>
    <xf numFmtId="0" fontId="1" fillId="0" borderId="15" xfId="0" applyFont="1" applyBorder="1" applyAlignment="1" applyProtection="1">
      <alignment horizontal="center"/>
    </xf>
    <xf numFmtId="0" fontId="0" fillId="0" borderId="2" xfId="0" applyFont="1" applyBorder="1" applyAlignment="1" applyProtection="1">
      <alignment horizontal="left"/>
    </xf>
    <xf numFmtId="171" fontId="10" fillId="0" borderId="16" xfId="0" applyNumberFormat="1" applyFont="1" applyBorder="1" applyAlignment="1" applyProtection="1">
      <alignment horizontal="right" vertical="center"/>
      <protection locked="0"/>
    </xf>
    <xf numFmtId="0" fontId="1" fillId="0" borderId="15" xfId="0" applyFont="1" applyBorder="1" applyAlignment="1" applyProtection="1">
      <alignment horizontal="center" vertical="center"/>
    </xf>
    <xf numFmtId="0" fontId="1" fillId="0" borderId="17" xfId="0" applyFont="1" applyBorder="1" applyProtection="1"/>
    <xf numFmtId="0" fontId="0" fillId="0" borderId="19" xfId="0" applyBorder="1" applyProtection="1"/>
    <xf numFmtId="0" fontId="0" fillId="0" borderId="20" xfId="0" applyBorder="1" applyProtection="1"/>
    <xf numFmtId="0" fontId="12" fillId="5" borderId="16" xfId="0" applyFont="1" applyFill="1" applyBorder="1" applyAlignment="1" applyProtection="1">
      <alignment horizontal="center" vertical="center" wrapText="1"/>
      <protection locked="0"/>
    </xf>
    <xf numFmtId="172" fontId="11" fillId="5" borderId="1" xfId="0" applyNumberFormat="1" applyFont="1" applyFill="1" applyBorder="1" applyAlignment="1">
      <alignment horizontal="left" vertical="center"/>
    </xf>
    <xf numFmtId="172" fontId="1" fillId="5" borderId="1" xfId="0" applyNumberFormat="1" applyFont="1" applyFill="1" applyBorder="1" applyAlignment="1">
      <alignment horizontal="center" vertical="center" wrapText="1"/>
    </xf>
    <xf numFmtId="172" fontId="12" fillId="5" borderId="24"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4" fontId="12" fillId="5" borderId="16" xfId="0" applyNumberFormat="1" applyFont="1" applyFill="1" applyBorder="1" applyAlignment="1" applyProtection="1">
      <alignment horizontal="center" vertical="center"/>
      <protection locked="0"/>
    </xf>
    <xf numFmtId="0" fontId="1" fillId="0" borderId="26" xfId="0" applyFont="1" applyBorder="1" applyAlignment="1" applyProtection="1">
      <alignment vertical="center"/>
    </xf>
    <xf numFmtId="0" fontId="1" fillId="0" borderId="0" xfId="0" applyFont="1" applyBorder="1" applyProtection="1"/>
    <xf numFmtId="0" fontId="13" fillId="0" borderId="0" xfId="0" applyFont="1" applyBorder="1" applyAlignment="1" applyProtection="1">
      <alignment horizontal="left"/>
    </xf>
    <xf numFmtId="0" fontId="1" fillId="4" borderId="15" xfId="0" applyFont="1" applyFill="1" applyBorder="1" applyAlignment="1" applyProtection="1">
      <alignment horizontal="center"/>
    </xf>
    <xf numFmtId="0" fontId="1" fillId="4" borderId="2" xfId="0" applyFont="1" applyFill="1" applyBorder="1" applyAlignment="1" applyProtection="1">
      <alignment horizontal="center"/>
    </xf>
    <xf numFmtId="0" fontId="1" fillId="4" borderId="16" xfId="0" applyFont="1" applyFill="1" applyBorder="1" applyAlignment="1" applyProtection="1">
      <alignment horizontal="center"/>
    </xf>
    <xf numFmtId="169" fontId="0" fillId="0" borderId="16" xfId="0" applyNumberFormat="1" applyFont="1" applyBorder="1" applyAlignment="1" applyProtection="1">
      <alignment horizontal="distributed" vertical="distributed" wrapText="1"/>
      <protection locked="0"/>
    </xf>
    <xf numFmtId="0" fontId="1" fillId="0" borderId="31" xfId="0" applyFont="1" applyBorder="1" applyAlignment="1" applyProtection="1">
      <alignment horizontal="center"/>
    </xf>
    <xf numFmtId="9" fontId="0" fillId="0" borderId="4" xfId="0" applyNumberFormat="1" applyFont="1" applyBorder="1" applyAlignment="1" applyProtection="1">
      <alignment horizontal="left"/>
    </xf>
    <xf numFmtId="0" fontId="0" fillId="5" borderId="3" xfId="0" applyFont="1" applyFill="1" applyBorder="1" applyAlignment="1" applyProtection="1">
      <alignment horizontal="left"/>
    </xf>
    <xf numFmtId="10" fontId="10" fillId="5" borderId="4" xfId="0" applyNumberFormat="1" applyFont="1" applyFill="1" applyBorder="1" applyAlignment="1">
      <alignment horizontal="center"/>
    </xf>
    <xf numFmtId="173" fontId="0" fillId="0" borderId="16" xfId="0" applyNumberFormat="1" applyFont="1" applyBorder="1" applyAlignment="1" applyProtection="1">
      <alignment horizontal="distributed" vertical="distributed" wrapText="1"/>
      <protection locked="0"/>
    </xf>
    <xf numFmtId="169" fontId="16" fillId="3" borderId="33" xfId="0" applyNumberFormat="1" applyFont="1" applyFill="1" applyBorder="1" applyAlignment="1" applyProtection="1">
      <alignment horizontal="distributed" vertical="center"/>
    </xf>
    <xf numFmtId="0" fontId="1" fillId="0" borderId="0" xfId="0" applyFont="1" applyBorder="1" applyAlignment="1" applyProtection="1">
      <alignment horizontal="center"/>
    </xf>
    <xf numFmtId="169" fontId="1" fillId="0" borderId="0" xfId="0" applyNumberFormat="1" applyFont="1" applyBorder="1" applyAlignment="1" applyProtection="1">
      <alignment horizontal="distributed" vertical="center"/>
    </xf>
    <xf numFmtId="0" fontId="7" fillId="4" borderId="36" xfId="0" applyFont="1" applyFill="1" applyBorder="1" applyAlignment="1" applyProtection="1">
      <alignment horizontal="center"/>
    </xf>
    <xf numFmtId="0" fontId="1" fillId="4" borderId="37" xfId="0" applyFont="1" applyFill="1" applyBorder="1" applyAlignment="1">
      <alignment horizontal="center"/>
    </xf>
    <xf numFmtId="174" fontId="0" fillId="0" borderId="16" xfId="0" applyNumberFormat="1" applyFont="1" applyBorder="1" applyAlignment="1">
      <alignment horizontal="right" vertical="center"/>
    </xf>
    <xf numFmtId="174" fontId="1" fillId="0" borderId="16" xfId="0" applyNumberFormat="1" applyFont="1" applyBorder="1" applyAlignment="1">
      <alignment horizontal="right" vertical="center"/>
    </xf>
    <xf numFmtId="0" fontId="1" fillId="0" borderId="31" xfId="0" applyFont="1" applyBorder="1" applyAlignment="1" applyProtection="1">
      <alignment horizontal="center"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3" xfId="0" applyBorder="1" applyAlignment="1">
      <alignment vertical="center"/>
    </xf>
    <xf numFmtId="175" fontId="0" fillId="0" borderId="3" xfId="0" applyNumberFormat="1" applyFont="1" applyBorder="1" applyAlignment="1">
      <alignment horizontal="center" vertical="center"/>
    </xf>
    <xf numFmtId="10" fontId="0" fillId="0" borderId="4" xfId="0" applyNumberFormat="1" applyBorder="1" applyAlignment="1">
      <alignment horizontal="center" vertical="center"/>
    </xf>
    <xf numFmtId="0" fontId="16" fillId="4" borderId="15" xfId="0" applyFont="1" applyFill="1" applyBorder="1" applyAlignment="1" applyProtection="1">
      <alignment horizontal="center" vertical="center"/>
    </xf>
    <xf numFmtId="169" fontId="16" fillId="4" borderId="16" xfId="0" applyNumberFormat="1" applyFont="1" applyFill="1" applyBorder="1" applyAlignment="1" applyProtection="1">
      <alignment horizontal="distributed" vertical="center"/>
    </xf>
    <xf numFmtId="0" fontId="1" fillId="0" borderId="11" xfId="0" applyFont="1" applyBorder="1" applyAlignment="1" applyProtection="1">
      <alignment horizontal="center"/>
    </xf>
    <xf numFmtId="169" fontId="1" fillId="0" borderId="12" xfId="0" applyNumberFormat="1" applyFont="1" applyBorder="1" applyAlignment="1" applyProtection="1">
      <alignment horizontal="distributed" vertical="center"/>
    </xf>
    <xf numFmtId="0" fontId="7" fillId="4" borderId="38" xfId="0" applyFont="1" applyFill="1" applyBorder="1" applyAlignment="1" applyProtection="1">
      <alignment horizontal="center"/>
    </xf>
    <xf numFmtId="0" fontId="1" fillId="4" borderId="39" xfId="0" applyFont="1" applyFill="1" applyBorder="1" applyAlignment="1">
      <alignment horizontal="center"/>
    </xf>
    <xf numFmtId="174" fontId="0" fillId="0" borderId="16" xfId="0" applyNumberFormat="1" applyFont="1" applyBorder="1" applyAlignment="1" applyProtection="1">
      <alignment horizontal="right" vertical="center"/>
    </xf>
    <xf numFmtId="0" fontId="0" fillId="0" borderId="0" xfId="0" applyAlignment="1" applyProtection="1">
      <protection locked="0"/>
    </xf>
    <xf numFmtId="0" fontId="0" fillId="0" borderId="0" xfId="0" applyAlignment="1" applyProtection="1">
      <alignment horizontal="center"/>
      <protection locked="0"/>
    </xf>
    <xf numFmtId="10" fontId="0" fillId="0" borderId="0" xfId="2" applyNumberFormat="1" applyFont="1" applyBorder="1" applyAlignment="1" applyProtection="1">
      <protection locked="0"/>
    </xf>
    <xf numFmtId="172" fontId="0" fillId="0" borderId="0" xfId="0" applyNumberFormat="1" applyProtection="1">
      <protection locked="0"/>
    </xf>
    <xf numFmtId="0" fontId="0" fillId="0" borderId="0" xfId="0" applyFont="1"/>
    <xf numFmtId="0" fontId="10" fillId="0" borderId="0" xfId="0" applyFont="1"/>
    <xf numFmtId="0" fontId="10" fillId="0" borderId="0" xfId="0" applyFont="1" applyProtection="1">
      <protection locked="0"/>
    </xf>
    <xf numFmtId="0" fontId="7" fillId="0" borderId="0" xfId="0" applyFont="1"/>
    <xf numFmtId="0" fontId="0" fillId="0" borderId="0" xfId="0" applyBorder="1"/>
    <xf numFmtId="0" fontId="0" fillId="0" borderId="0" xfId="0" applyFont="1" applyAlignment="1">
      <alignment vertical="center"/>
    </xf>
    <xf numFmtId="0" fontId="7" fillId="0" borderId="0" xfId="0" applyFont="1" applyAlignment="1">
      <alignment vertical="center"/>
    </xf>
    <xf numFmtId="174" fontId="16" fillId="4" borderId="16" xfId="0" applyNumberFormat="1" applyFont="1" applyFill="1" applyBorder="1" applyAlignment="1" applyProtection="1">
      <alignment vertical="center"/>
    </xf>
    <xf numFmtId="0" fontId="16" fillId="0" borderId="11" xfId="0" applyFont="1" applyBorder="1" applyAlignment="1" applyProtection="1">
      <alignment horizontal="center"/>
    </xf>
    <xf numFmtId="0" fontId="17" fillId="0" borderId="0" xfId="0" applyFont="1" applyBorder="1" applyAlignment="1">
      <alignment horizontal="left"/>
    </xf>
    <xf numFmtId="0" fontId="0" fillId="0" borderId="0" xfId="0" applyBorder="1" applyAlignment="1">
      <alignment horizontal="left"/>
    </xf>
    <xf numFmtId="10" fontId="16" fillId="0" borderId="0" xfId="0" applyNumberFormat="1" applyFont="1" applyBorder="1" applyAlignment="1" applyProtection="1">
      <alignment horizontal="center"/>
    </xf>
    <xf numFmtId="0" fontId="16" fillId="0" borderId="12" xfId="0" applyFont="1" applyBorder="1" applyAlignment="1" applyProtection="1">
      <alignment horizontal="right"/>
    </xf>
    <xf numFmtId="174" fontId="0" fillId="0" borderId="16" xfId="0" applyNumberFormat="1" applyFont="1" applyBorder="1" applyAlignment="1" applyProtection="1">
      <alignment horizontal="right" vertical="center"/>
      <protection locked="0"/>
    </xf>
    <xf numFmtId="174" fontId="16" fillId="4" borderId="16" xfId="0" applyNumberFormat="1" applyFont="1" applyFill="1" applyBorder="1" applyAlignment="1" applyProtection="1">
      <alignment horizontal="distributed" vertical="center"/>
    </xf>
    <xf numFmtId="0" fontId="0" fillId="0" borderId="11" xfId="0" applyBorder="1" applyProtection="1"/>
    <xf numFmtId="0" fontId="13" fillId="0" borderId="12" xfId="0" applyFont="1" applyBorder="1" applyAlignment="1" applyProtection="1">
      <alignment horizontal="left"/>
    </xf>
    <xf numFmtId="0" fontId="7" fillId="4" borderId="38" xfId="0" applyFont="1" applyFill="1" applyBorder="1" applyAlignment="1" applyProtection="1">
      <alignment horizontal="center" vertical="center"/>
    </xf>
    <xf numFmtId="0" fontId="1" fillId="4" borderId="39" xfId="0" applyFont="1" applyFill="1" applyBorder="1" applyAlignment="1">
      <alignment horizontal="center" vertical="center"/>
    </xf>
    <xf numFmtId="0" fontId="0" fillId="0" borderId="15" xfId="0" applyFont="1" applyBorder="1" applyAlignment="1" applyProtection="1">
      <alignment vertical="center"/>
    </xf>
    <xf numFmtId="174" fontId="18" fillId="3" borderId="33" xfId="0" applyNumberFormat="1" applyFont="1" applyFill="1" applyBorder="1" applyAlignment="1" applyProtection="1">
      <alignment vertical="center"/>
    </xf>
    <xf numFmtId="0" fontId="16" fillId="0" borderId="0" xfId="0" applyFont="1" applyBorder="1" applyAlignment="1" applyProtection="1">
      <alignment vertical="center"/>
    </xf>
    <xf numFmtId="0" fontId="7" fillId="0" borderId="0" xfId="0" applyFont="1" applyBorder="1" applyAlignment="1">
      <alignment vertical="center"/>
    </xf>
    <xf numFmtId="4" fontId="18" fillId="0" borderId="0" xfId="0" applyNumberFormat="1" applyFont="1" applyBorder="1" applyAlignment="1" applyProtection="1">
      <alignment vertical="center"/>
    </xf>
    <xf numFmtId="169" fontId="0" fillId="0" borderId="16" xfId="0" applyNumberFormat="1" applyBorder="1" applyAlignment="1" applyProtection="1">
      <alignment horizontal="distributed" vertical="center"/>
    </xf>
    <xf numFmtId="169" fontId="0" fillId="0" borderId="16" xfId="0" applyNumberFormat="1" applyFont="1" applyBorder="1" applyAlignment="1" applyProtection="1">
      <alignment horizontal="distributed" vertical="center"/>
    </xf>
    <xf numFmtId="0" fontId="0" fillId="0" borderId="0" xfId="0" applyProtection="1"/>
    <xf numFmtId="0" fontId="7" fillId="8" borderId="36" xfId="0" applyFont="1" applyFill="1" applyBorder="1" applyAlignment="1" applyProtection="1">
      <alignment horizontal="center"/>
    </xf>
    <xf numFmtId="0" fontId="1" fillId="8" borderId="37" xfId="0" applyFont="1" applyFill="1" applyBorder="1" applyAlignment="1">
      <alignment horizontal="center"/>
    </xf>
    <xf numFmtId="0" fontId="19" fillId="0" borderId="15" xfId="0" applyFont="1" applyBorder="1" applyAlignment="1" applyProtection="1">
      <alignment horizontal="center" vertical="center"/>
    </xf>
    <xf numFmtId="174" fontId="19" fillId="0" borderId="16" xfId="0" applyNumberFormat="1" applyFont="1" applyBorder="1" applyAlignment="1" applyProtection="1">
      <alignment horizontal="right" vertical="center"/>
    </xf>
    <xf numFmtId="0" fontId="19" fillId="0" borderId="31" xfId="0" applyFont="1" applyBorder="1" applyAlignment="1" applyProtection="1">
      <alignment horizontal="center" vertical="center"/>
    </xf>
    <xf numFmtId="0" fontId="19" fillId="0" borderId="2" xfId="0" applyFont="1" applyBorder="1" applyAlignment="1" applyProtection="1">
      <alignment horizontal="left" vertical="center"/>
    </xf>
    <xf numFmtId="0" fontId="19" fillId="0" borderId="3" xfId="0" applyFont="1" applyBorder="1" applyAlignment="1" applyProtection="1">
      <alignment horizontal="left" vertical="center"/>
    </xf>
    <xf numFmtId="0" fontId="19" fillId="0" borderId="3" xfId="0" applyFont="1" applyBorder="1" applyAlignment="1"/>
    <xf numFmtId="10" fontId="19" fillId="0" borderId="3" xfId="2" applyNumberFormat="1" applyFont="1" applyBorder="1" applyAlignment="1" applyProtection="1">
      <alignment horizontal="center" vertical="center"/>
    </xf>
    <xf numFmtId="0" fontId="20" fillId="0" borderId="4" xfId="0" applyFont="1" applyBorder="1" applyAlignment="1"/>
    <xf numFmtId="174" fontId="20" fillId="0" borderId="24" xfId="0" applyNumberFormat="1" applyFont="1" applyBorder="1" applyAlignment="1" applyProtection="1">
      <alignment horizontal="right" vertical="center"/>
    </xf>
    <xf numFmtId="0" fontId="19" fillId="0" borderId="1" xfId="0" applyFont="1" applyBorder="1" applyAlignment="1" applyProtection="1">
      <alignment horizontal="center" vertical="center"/>
    </xf>
    <xf numFmtId="0" fontId="19" fillId="0" borderId="9" xfId="0" applyFont="1" applyBorder="1" applyAlignment="1" applyProtection="1">
      <alignment horizontal="left" vertical="center"/>
    </xf>
    <xf numFmtId="0" fontId="19" fillId="0" borderId="9" xfId="0" applyFont="1" applyBorder="1" applyAlignment="1"/>
    <xf numFmtId="10" fontId="19" fillId="0" borderId="9" xfId="2" applyNumberFormat="1" applyFont="1" applyBorder="1" applyAlignment="1" applyProtection="1">
      <alignment horizontal="center" vertical="center"/>
    </xf>
    <xf numFmtId="0" fontId="20" fillId="0" borderId="41" xfId="0" applyFont="1" applyBorder="1" applyAlignment="1"/>
    <xf numFmtId="174" fontId="19" fillId="0" borderId="24" xfId="0" applyNumberFormat="1" applyFont="1" applyBorder="1" applyAlignment="1" applyProtection="1">
      <alignment horizontal="right" vertical="center"/>
    </xf>
    <xf numFmtId="174" fontId="16" fillId="4" borderId="16" xfId="0" applyNumberFormat="1" applyFont="1" applyFill="1" applyBorder="1" applyAlignment="1" applyProtection="1">
      <alignment horizontal="right" vertical="center"/>
    </xf>
    <xf numFmtId="0" fontId="16" fillId="0" borderId="0" xfId="0" applyFont="1" applyBorder="1" applyAlignment="1" applyProtection="1">
      <alignment horizontal="center"/>
    </xf>
    <xf numFmtId="10" fontId="16" fillId="0" borderId="0" xfId="2" applyNumberFormat="1" applyFont="1" applyBorder="1" applyAlignment="1" applyProtection="1">
      <alignment horizontal="center"/>
    </xf>
    <xf numFmtId="4" fontId="16" fillId="0" borderId="12" xfId="0" applyNumberFormat="1" applyFont="1" applyBorder="1" applyAlignment="1" applyProtection="1">
      <alignment horizontal="right" vertical="center"/>
    </xf>
    <xf numFmtId="0" fontId="7" fillId="0" borderId="11" xfId="0" applyFont="1" applyBorder="1" applyAlignment="1" applyProtection="1">
      <alignment horizontal="center"/>
    </xf>
    <xf numFmtId="0" fontId="1" fillId="0" borderId="0" xfId="0" applyFont="1" applyBorder="1" applyAlignment="1">
      <alignment horizontal="center"/>
    </xf>
    <xf numFmtId="0" fontId="0" fillId="0" borderId="0" xfId="0" applyBorder="1" applyAlignment="1">
      <alignment horizontal="center"/>
    </xf>
    <xf numFmtId="0" fontId="1" fillId="0" borderId="12" xfId="0" applyFont="1" applyBorder="1" applyAlignment="1">
      <alignment horizontal="center"/>
    </xf>
    <xf numFmtId="0" fontId="7" fillId="4" borderId="36" xfId="0" applyFont="1" applyFill="1" applyBorder="1" applyAlignment="1" applyProtection="1">
      <alignment horizontal="center" vertical="center"/>
    </xf>
    <xf numFmtId="0" fontId="1" fillId="4" borderId="37" xfId="0" applyFont="1" applyFill="1" applyBorder="1" applyAlignment="1">
      <alignment horizontal="center" vertical="center"/>
    </xf>
    <xf numFmtId="0" fontId="7" fillId="0" borderId="15" xfId="0" applyFont="1" applyBorder="1" applyAlignment="1" applyProtection="1">
      <alignment horizontal="center"/>
    </xf>
    <xf numFmtId="174" fontId="0" fillId="0" borderId="16" xfId="0" applyNumberFormat="1" applyBorder="1" applyAlignment="1">
      <alignment horizontal="right"/>
    </xf>
    <xf numFmtId="174" fontId="18" fillId="9" borderId="33" xfId="0" applyNumberFormat="1" applyFont="1" applyFill="1" applyBorder="1" applyAlignment="1" applyProtection="1">
      <alignment vertical="center"/>
    </xf>
    <xf numFmtId="0" fontId="16" fillId="4" borderId="19" xfId="0" applyFont="1" applyFill="1" applyBorder="1" applyAlignment="1" applyProtection="1">
      <alignment horizontal="center"/>
    </xf>
    <xf numFmtId="0" fontId="1" fillId="4" borderId="13" xfId="0" applyFont="1" applyFill="1" applyBorder="1" applyAlignment="1">
      <alignment horizontal="center"/>
    </xf>
    <xf numFmtId="0" fontId="7" fillId="0" borderId="0" xfId="0" applyFont="1" applyBorder="1"/>
    <xf numFmtId="167" fontId="0" fillId="0" borderId="0" xfId="0" applyNumberFormat="1" applyFont="1" applyAlignment="1">
      <alignment vertical="center"/>
    </xf>
    <xf numFmtId="167" fontId="0" fillId="0" borderId="0" xfId="0" applyNumberFormat="1" applyFont="1" applyAlignment="1" applyProtection="1">
      <alignment vertical="center"/>
      <protection locked="0"/>
    </xf>
    <xf numFmtId="0" fontId="0" fillId="0" borderId="0" xfId="0" applyAlignment="1">
      <alignment vertical="center"/>
    </xf>
    <xf numFmtId="169" fontId="0" fillId="0" borderId="0" xfId="0" applyNumberFormat="1" applyProtection="1">
      <protection locked="0"/>
    </xf>
    <xf numFmtId="0" fontId="21" fillId="10" borderId="4" xfId="0" applyFont="1" applyFill="1" applyBorder="1" applyAlignment="1" applyProtection="1">
      <alignment horizontal="center" vertical="center"/>
    </xf>
    <xf numFmtId="0" fontId="22" fillId="5" borderId="4" xfId="0" applyFont="1" applyFill="1" applyBorder="1" applyAlignment="1" applyProtection="1">
      <alignment horizontal="center" vertical="center"/>
      <protection locked="0"/>
    </xf>
    <xf numFmtId="0" fontId="21" fillId="0" borderId="0" xfId="0" applyFont="1" applyBorder="1" applyAlignment="1" applyProtection="1">
      <alignment horizontal="center" vertical="center"/>
    </xf>
    <xf numFmtId="0" fontId="16" fillId="0" borderId="36" xfId="0" applyFont="1" applyBorder="1" applyAlignment="1" applyProtection="1">
      <alignment horizontal="center"/>
    </xf>
    <xf numFmtId="174" fontId="0" fillId="0" borderId="37" xfId="0" applyNumberFormat="1" applyFont="1" applyBorder="1" applyAlignment="1">
      <alignment horizontal="center"/>
    </xf>
    <xf numFmtId="0" fontId="1" fillId="0" borderId="0" xfId="0" applyFont="1" applyBorder="1" applyAlignment="1" applyProtection="1">
      <alignment horizontal="center" vertical="center"/>
    </xf>
    <xf numFmtId="0" fontId="0" fillId="0" borderId="0" xfId="0" applyFont="1" applyBorder="1" applyAlignment="1" applyProtection="1">
      <alignment horizontal="left" vertical="center"/>
    </xf>
    <xf numFmtId="10" fontId="0" fillId="0" borderId="0" xfId="2" applyNumberFormat="1" applyFont="1" applyBorder="1" applyAlignment="1" applyProtection="1">
      <alignment horizontal="center" vertical="center"/>
    </xf>
    <xf numFmtId="4" fontId="0" fillId="0" borderId="0" xfId="0" applyNumberFormat="1" applyFont="1" applyBorder="1" applyAlignment="1" applyProtection="1">
      <alignment horizontal="right" vertical="center"/>
    </xf>
    <xf numFmtId="0" fontId="16" fillId="4" borderId="19" xfId="0" applyFont="1" applyFill="1" applyBorder="1" applyAlignment="1" applyProtection="1">
      <alignment horizontal="center" vertical="center"/>
    </xf>
    <xf numFmtId="0" fontId="1" fillId="4" borderId="13" xfId="0" applyFont="1" applyFill="1" applyBorder="1" applyAlignment="1">
      <alignment horizontal="center" vertical="center"/>
    </xf>
    <xf numFmtId="0" fontId="16" fillId="0" borderId="15" xfId="0" applyFont="1" applyBorder="1" applyAlignment="1" applyProtection="1">
      <alignment horizontal="center" vertical="center"/>
    </xf>
    <xf numFmtId="10" fontId="0" fillId="0" borderId="45" xfId="0" applyNumberFormat="1" applyFont="1" applyBorder="1" applyAlignment="1">
      <alignment horizontal="center" vertical="center"/>
    </xf>
    <xf numFmtId="174" fontId="1" fillId="0" borderId="46" xfId="0" applyNumberFormat="1" applyFont="1" applyBorder="1" applyAlignment="1">
      <alignment horizontal="center" vertical="center"/>
    </xf>
    <xf numFmtId="10" fontId="0" fillId="0" borderId="44" xfId="0" applyNumberFormat="1" applyFont="1" applyBorder="1" applyAlignment="1">
      <alignment horizontal="center" vertical="center"/>
    </xf>
    <xf numFmtId="0" fontId="0" fillId="0" borderId="4" xfId="0" applyBorder="1" applyAlignment="1">
      <alignment vertical="center"/>
    </xf>
    <xf numFmtId="174" fontId="1" fillId="0" borderId="16" xfId="0" applyNumberFormat="1" applyFont="1" applyBorder="1" applyAlignment="1">
      <alignment horizontal="center" vertical="center"/>
    </xf>
    <xf numFmtId="174" fontId="0" fillId="0" borderId="16" xfId="0" applyNumberFormat="1" applyFont="1" applyBorder="1" applyAlignment="1">
      <alignment horizontal="center" vertical="center"/>
    </xf>
    <xf numFmtId="0" fontId="0" fillId="0" borderId="0" xfId="0" applyBorder="1" applyAlignment="1">
      <alignment vertical="center"/>
    </xf>
    <xf numFmtId="10" fontId="16" fillId="0" borderId="0" xfId="0" applyNumberFormat="1" applyFont="1" applyBorder="1" applyAlignment="1">
      <alignment horizontal="center" vertical="center"/>
    </xf>
    <xf numFmtId="174" fontId="1" fillId="0" borderId="16" xfId="0" applyNumberFormat="1" applyFont="1" applyBorder="1" applyAlignment="1" applyProtection="1">
      <alignment horizontal="right" vertical="center"/>
    </xf>
    <xf numFmtId="10" fontId="0" fillId="4" borderId="4" xfId="0" applyNumberFormat="1" applyFill="1" applyBorder="1" applyAlignment="1">
      <alignment horizontal="center" vertical="center"/>
    </xf>
    <xf numFmtId="174" fontId="18" fillId="4" borderId="16" xfId="0" applyNumberFormat="1" applyFont="1" applyFill="1" applyBorder="1" applyAlignment="1" applyProtection="1">
      <alignment horizontal="right" vertical="center"/>
    </xf>
    <xf numFmtId="0" fontId="23" fillId="3" borderId="48" xfId="0" applyFont="1" applyFill="1" applyBorder="1" applyAlignment="1">
      <alignment vertical="center"/>
    </xf>
    <xf numFmtId="174" fontId="24" fillId="3" borderId="33" xfId="0" applyNumberFormat="1" applyFont="1" applyFill="1" applyBorder="1" applyAlignment="1" applyProtection="1">
      <alignment horizontal="right" vertical="center"/>
    </xf>
    <xf numFmtId="0" fontId="1" fillId="4" borderId="1" xfId="0" applyFont="1" applyFill="1" applyBorder="1" applyAlignment="1" applyProtection="1">
      <alignment horizontal="center" vertical="center" wrapText="1"/>
    </xf>
    <xf numFmtId="0" fontId="1" fillId="4" borderId="37" xfId="0" applyFont="1" applyFill="1" applyBorder="1" applyAlignment="1" applyProtection="1">
      <alignment horizontal="center" vertical="center" wrapText="1"/>
    </xf>
    <xf numFmtId="174" fontId="16" fillId="0" borderId="23" xfId="0" applyNumberFormat="1" applyFont="1" applyBorder="1" applyAlignment="1">
      <alignment horizontal="center" vertical="center"/>
    </xf>
    <xf numFmtId="0" fontId="25" fillId="5" borderId="23" xfId="0" applyFont="1" applyFill="1" applyBorder="1" applyAlignment="1">
      <alignment horizontal="center" vertical="center"/>
    </xf>
    <xf numFmtId="174" fontId="16" fillId="0" borderId="49" xfId="0" applyNumberFormat="1" applyFont="1" applyBorder="1" applyAlignment="1">
      <alignment horizontal="center" vertical="center"/>
    </xf>
    <xf numFmtId="0" fontId="25" fillId="5" borderId="49" xfId="0" applyFont="1" applyFill="1" applyBorder="1" applyAlignment="1">
      <alignment horizontal="center" vertical="center"/>
    </xf>
    <xf numFmtId="174" fontId="16" fillId="0" borderId="50" xfId="0" applyNumberFormat="1" applyFont="1" applyBorder="1" applyAlignment="1" applyProtection="1">
      <alignment horizontal="center" vertical="center"/>
    </xf>
    <xf numFmtId="174" fontId="26" fillId="3" borderId="27" xfId="0" applyNumberFormat="1" applyFont="1" applyFill="1" applyBorder="1" applyAlignment="1" applyProtection="1">
      <alignment horizontal="right" vertical="center"/>
    </xf>
    <xf numFmtId="4" fontId="1" fillId="0" borderId="0" xfId="0" applyNumberFormat="1" applyFont="1" applyBorder="1" applyAlignment="1" applyProtection="1">
      <alignment horizontal="right"/>
    </xf>
    <xf numFmtId="0" fontId="1" fillId="4" borderId="24" xfId="0" applyFont="1" applyFill="1" applyBorder="1" applyAlignment="1" applyProtection="1">
      <alignment horizontal="center" vertical="center"/>
    </xf>
    <xf numFmtId="0" fontId="16" fillId="0" borderId="31" xfId="0" applyFont="1" applyBorder="1" applyAlignment="1" applyProtection="1">
      <alignment horizontal="center" vertical="center" wrapText="1"/>
    </xf>
    <xf numFmtId="174" fontId="16" fillId="0" borderId="37" xfId="0" applyNumberFormat="1" applyFont="1" applyBorder="1" applyAlignment="1" applyProtection="1">
      <alignment horizontal="center" vertical="center" wrapText="1"/>
    </xf>
    <xf numFmtId="0" fontId="16" fillId="0" borderId="26" xfId="0" applyFont="1" applyBorder="1" applyAlignment="1" applyProtection="1">
      <alignment horizontal="center" vertical="center" wrapText="1"/>
    </xf>
    <xf numFmtId="174" fontId="16" fillId="0" borderId="51" xfId="0" applyNumberFormat="1" applyFont="1" applyBorder="1" applyAlignment="1" applyProtection="1">
      <alignment horizontal="center" vertical="center" wrapText="1"/>
    </xf>
    <xf numFmtId="1" fontId="33" fillId="5" borderId="16" xfId="0" applyNumberFormat="1" applyFont="1" applyFill="1" applyBorder="1" applyAlignment="1" applyProtection="1">
      <alignment horizontal="center" vertical="center"/>
      <protection locked="0"/>
    </xf>
    <xf numFmtId="0" fontId="33" fillId="11" borderId="1" xfId="0" applyFont="1" applyFill="1" applyBorder="1" applyAlignment="1" applyProtection="1">
      <alignment vertical="center"/>
      <protection locked="0"/>
    </xf>
    <xf numFmtId="0" fontId="1" fillId="5" borderId="1" xfId="0" applyFont="1" applyFill="1" applyBorder="1" applyAlignment="1">
      <alignment horizontal="center" vertical="center"/>
    </xf>
    <xf numFmtId="0" fontId="34" fillId="5" borderId="16" xfId="0" applyFont="1" applyFill="1" applyBorder="1" applyAlignment="1" applyProtection="1">
      <alignment horizontal="center" vertical="center" wrapText="1"/>
      <protection locked="0"/>
    </xf>
    <xf numFmtId="10" fontId="36" fillId="5" borderId="41" xfId="0" applyNumberFormat="1" applyFont="1" applyFill="1" applyBorder="1" applyAlignment="1">
      <alignment horizontal="center" vertical="center"/>
    </xf>
    <xf numFmtId="0" fontId="9" fillId="0" borderId="16" xfId="0" applyFont="1" applyBorder="1" applyAlignment="1" applyProtection="1">
      <alignment horizontal="right"/>
    </xf>
    <xf numFmtId="169" fontId="0" fillId="0" borderId="16" xfId="0" applyNumberFormat="1" applyFont="1" applyBorder="1" applyAlignment="1" applyProtection="1">
      <alignment horizontal="distributed" vertical="distributed" wrapText="1"/>
    </xf>
    <xf numFmtId="174" fontId="0" fillId="2" borderId="16" xfId="0" applyNumberFormat="1" applyFont="1" applyFill="1" applyBorder="1" applyAlignment="1" applyProtection="1">
      <alignment horizontal="right" vertical="center"/>
    </xf>
    <xf numFmtId="174" fontId="0" fillId="0" borderId="16" xfId="0" applyNumberFormat="1" applyBorder="1" applyAlignment="1">
      <alignment vertical="center"/>
    </xf>
    <xf numFmtId="0" fontId="0" fillId="0" borderId="2" xfId="0" applyFont="1" applyBorder="1" applyAlignment="1">
      <alignment horizontal="left" vertical="center"/>
    </xf>
    <xf numFmtId="0" fontId="0" fillId="0" borderId="1" xfId="0" applyFont="1" applyBorder="1" applyAlignment="1">
      <alignment horizontal="left" vertical="center"/>
    </xf>
    <xf numFmtId="0" fontId="1" fillId="0" borderId="15" xfId="0" applyFont="1" applyBorder="1" applyAlignment="1" applyProtection="1">
      <alignment horizontal="center" vertical="center"/>
    </xf>
    <xf numFmtId="0" fontId="16" fillId="0" borderId="15" xfId="0" applyFont="1" applyBorder="1" applyAlignment="1" applyProtection="1">
      <alignment horizontal="center" vertical="center"/>
    </xf>
    <xf numFmtId="10" fontId="16" fillId="9" borderId="40" xfId="0" applyNumberFormat="1" applyFont="1" applyFill="1" applyBorder="1" applyAlignment="1">
      <alignment horizontal="center" vertical="center"/>
    </xf>
    <xf numFmtId="0" fontId="0" fillId="0" borderId="1" xfId="0" applyFont="1" applyBorder="1" applyAlignment="1">
      <alignment horizontal="left"/>
    </xf>
    <xf numFmtId="10" fontId="0" fillId="0" borderId="1" xfId="0" applyNumberFormat="1" applyBorder="1" applyAlignment="1">
      <alignment horizontal="center"/>
    </xf>
    <xf numFmtId="0" fontId="19" fillId="0" borderId="23" xfId="0" applyFont="1" applyBorder="1" applyAlignment="1" applyProtection="1">
      <alignment horizontal="left" vertical="center"/>
    </xf>
    <xf numFmtId="10" fontId="19" fillId="0" borderId="23" xfId="2" applyNumberFormat="1" applyFont="1" applyBorder="1" applyAlignment="1" applyProtection="1">
      <alignment horizontal="center" vertical="center"/>
    </xf>
    <xf numFmtId="0" fontId="16" fillId="4" borderId="15" xfId="0" applyFont="1" applyFill="1" applyBorder="1" applyAlignment="1" applyProtection="1">
      <alignment horizontal="center"/>
    </xf>
    <xf numFmtId="10" fontId="16" fillId="4" borderId="25" xfId="2" applyNumberFormat="1" applyFont="1" applyFill="1" applyBorder="1" applyAlignment="1" applyProtection="1">
      <alignment horizontal="center"/>
    </xf>
    <xf numFmtId="0" fontId="16" fillId="4" borderId="31" xfId="0" applyFont="1" applyFill="1" applyBorder="1" applyAlignment="1" applyProtection="1">
      <alignment horizontal="center" vertical="center"/>
    </xf>
    <xf numFmtId="0" fontId="16" fillId="4" borderId="24" xfId="0" applyFont="1" applyFill="1" applyBorder="1" applyAlignment="1" applyProtection="1">
      <alignment horizontal="center" vertical="center" wrapText="1"/>
    </xf>
    <xf numFmtId="0" fontId="16" fillId="9" borderId="32" xfId="0" applyFont="1" applyFill="1" applyBorder="1" applyAlignment="1" applyProtection="1">
      <alignment vertical="center"/>
    </xf>
    <xf numFmtId="0" fontId="16" fillId="4" borderId="42" xfId="0" applyFont="1" applyFill="1" applyBorder="1" applyAlignment="1" applyProtection="1">
      <alignment horizontal="center" vertical="center"/>
    </xf>
    <xf numFmtId="0" fontId="16" fillId="4" borderId="43" xfId="0" applyFont="1" applyFill="1" applyBorder="1" applyAlignment="1" applyProtection="1">
      <alignment horizontal="center" vertical="center" wrapText="1"/>
    </xf>
    <xf numFmtId="0" fontId="1" fillId="4" borderId="44" xfId="0" applyFont="1" applyFill="1" applyBorder="1" applyAlignment="1">
      <alignment horizontal="center"/>
    </xf>
    <xf numFmtId="0" fontId="0" fillId="0" borderId="1" xfId="0" applyFont="1" applyBorder="1" applyAlignment="1" applyProtection="1">
      <alignment horizontal="left" vertical="center"/>
    </xf>
    <xf numFmtId="10" fontId="16" fillId="4" borderId="1" xfId="2" applyNumberFormat="1" applyFont="1" applyFill="1" applyBorder="1" applyAlignment="1" applyProtection="1">
      <alignment horizontal="center"/>
    </xf>
    <xf numFmtId="0" fontId="16" fillId="4" borderId="24" xfId="0" applyFont="1" applyFill="1" applyBorder="1" applyAlignment="1" applyProtection="1">
      <alignment horizontal="left" vertical="center" wrapText="1"/>
    </xf>
    <xf numFmtId="0" fontId="1" fillId="4" borderId="1" xfId="0" applyFont="1" applyFill="1" applyBorder="1" applyAlignment="1">
      <alignment horizontal="center" vertical="center"/>
    </xf>
    <xf numFmtId="0" fontId="26" fillId="3" borderId="26" xfId="0" applyFont="1" applyFill="1" applyBorder="1" applyAlignment="1" applyProtection="1">
      <alignment horizontal="center" vertical="center"/>
    </xf>
    <xf numFmtId="0" fontId="1" fillId="0" borderId="0" xfId="0" applyFont="1" applyBorder="1" applyAlignment="1" applyProtection="1">
      <alignment horizontal="center" vertical="center"/>
    </xf>
    <xf numFmtId="0" fontId="14" fillId="7" borderId="10" xfId="0" applyFont="1" applyFill="1" applyBorder="1" applyAlignment="1" applyProtection="1">
      <alignment horizontal="center"/>
    </xf>
    <xf numFmtId="0" fontId="1" fillId="4" borderId="31" xfId="0" applyFont="1" applyFill="1" applyBorder="1" applyAlignment="1" applyProtection="1">
      <alignment horizontal="center" vertical="center"/>
    </xf>
    <xf numFmtId="0" fontId="7" fillId="0" borderId="1" xfId="0" applyFont="1" applyBorder="1" applyAlignment="1" applyProtection="1">
      <alignment horizontal="center" vertical="center" wrapText="1"/>
    </xf>
    <xf numFmtId="0" fontId="7" fillId="0" borderId="40" xfId="0" applyFont="1" applyBorder="1" applyAlignment="1" applyProtection="1">
      <alignment horizontal="center" vertical="center" wrapText="1"/>
    </xf>
    <xf numFmtId="0" fontId="1" fillId="0" borderId="1" xfId="0" applyFont="1" applyBorder="1" applyAlignment="1" applyProtection="1">
      <alignment horizontal="left" vertical="center"/>
    </xf>
    <xf numFmtId="0" fontId="1" fillId="4" borderId="1" xfId="0" applyFont="1" applyFill="1" applyBorder="1" applyAlignment="1" applyProtection="1">
      <alignment horizontal="center" vertical="center"/>
    </xf>
    <xf numFmtId="0" fontId="8" fillId="3" borderId="32" xfId="0" applyFont="1" applyFill="1" applyBorder="1" applyAlignment="1" applyProtection="1">
      <alignment vertical="center"/>
    </xf>
    <xf numFmtId="0" fontId="1" fillId="4" borderId="14" xfId="0" applyFont="1" applyFill="1" applyBorder="1" applyAlignment="1" applyProtection="1">
      <alignment horizontal="center" vertical="center"/>
    </xf>
    <xf numFmtId="0" fontId="1" fillId="4" borderId="15" xfId="0" applyFont="1" applyFill="1" applyBorder="1" applyAlignment="1" applyProtection="1">
      <alignment horizontal="center" vertical="center" wrapText="1"/>
    </xf>
    <xf numFmtId="0" fontId="16" fillId="0" borderId="15" xfId="0" applyFont="1" applyBorder="1" applyAlignment="1" applyProtection="1">
      <alignment horizontal="center" vertical="center" wrapText="1"/>
    </xf>
    <xf numFmtId="0" fontId="14" fillId="7" borderId="47" xfId="0" applyFont="1" applyFill="1" applyBorder="1" applyAlignment="1" applyProtection="1">
      <alignment horizontal="center"/>
    </xf>
    <xf numFmtId="0" fontId="1" fillId="4" borderId="10" xfId="0" applyFont="1" applyFill="1" applyBorder="1" applyAlignment="1" applyProtection="1">
      <alignment horizontal="center"/>
    </xf>
    <xf numFmtId="0" fontId="1" fillId="4" borderId="23" xfId="0" applyFont="1" applyFill="1" applyBorder="1" applyAlignment="1">
      <alignment horizontal="center" vertical="center"/>
    </xf>
    <xf numFmtId="10" fontId="1" fillId="0" borderId="1" xfId="0" applyNumberFormat="1" applyFont="1" applyBorder="1" applyAlignment="1">
      <alignment horizontal="center" vertical="center"/>
    </xf>
    <xf numFmtId="0" fontId="0" fillId="0" borderId="1" xfId="0" applyFont="1" applyBorder="1" applyAlignment="1">
      <alignment vertical="center"/>
    </xf>
    <xf numFmtId="10" fontId="11" fillId="0" borderId="1" xfId="0" applyNumberFormat="1" applyFont="1" applyFill="1" applyBorder="1" applyAlignment="1">
      <alignment horizontal="center" vertical="center"/>
    </xf>
    <xf numFmtId="0" fontId="1" fillId="0" borderId="15" xfId="0" applyFont="1" applyBorder="1" applyAlignment="1">
      <alignment horizontal="center" vertical="center"/>
    </xf>
    <xf numFmtId="10" fontId="0" fillId="0" borderId="1" xfId="0" applyNumberFormat="1" applyFont="1" applyBorder="1" applyAlignment="1">
      <alignment horizontal="center" vertical="center"/>
    </xf>
    <xf numFmtId="10" fontId="37" fillId="5" borderId="1" xfId="0" applyNumberFormat="1" applyFont="1" applyFill="1" applyBorder="1" applyAlignment="1">
      <alignment horizontal="center" vertical="center"/>
    </xf>
    <xf numFmtId="10" fontId="0" fillId="0" borderId="1" xfId="2" applyNumberFormat="1" applyFont="1" applyBorder="1" applyAlignment="1" applyProtection="1">
      <alignment horizontal="center" vertical="center"/>
    </xf>
    <xf numFmtId="176" fontId="0" fillId="0" borderId="1" xfId="2" applyNumberFormat="1" applyFont="1" applyBorder="1" applyAlignment="1" applyProtection="1">
      <alignment horizontal="center" vertical="center"/>
    </xf>
    <xf numFmtId="0" fontId="16" fillId="3" borderId="32" xfId="0" applyFont="1" applyFill="1" applyBorder="1" applyAlignment="1" applyProtection="1">
      <alignment vertical="center"/>
    </xf>
    <xf numFmtId="10" fontId="16" fillId="3" borderId="40" xfId="0" applyNumberFormat="1" applyFont="1" applyFill="1" applyBorder="1" applyAlignment="1">
      <alignment horizontal="center" vertical="center"/>
    </xf>
    <xf numFmtId="0" fontId="16" fillId="4" borderId="34" xfId="0" applyFont="1" applyFill="1" applyBorder="1" applyAlignment="1" applyProtection="1">
      <alignment horizontal="center" vertical="center"/>
    </xf>
    <xf numFmtId="0" fontId="16" fillId="4" borderId="35" xfId="0" applyFont="1" applyFill="1" applyBorder="1" applyAlignment="1" applyProtection="1">
      <alignment horizontal="center" vertical="center"/>
    </xf>
    <xf numFmtId="0" fontId="1" fillId="8" borderId="1" xfId="0" applyFont="1" applyFill="1" applyBorder="1" applyAlignment="1">
      <alignment horizontal="center"/>
    </xf>
    <xf numFmtId="0" fontId="1" fillId="4" borderId="1" xfId="0" applyFont="1" applyFill="1" applyBorder="1" applyAlignment="1">
      <alignment horizontal="center"/>
    </xf>
    <xf numFmtId="0" fontId="0" fillId="0" borderId="1" xfId="0" applyFont="1" applyBorder="1" applyAlignment="1" applyProtection="1">
      <alignment horizontal="justify" vertical="center" wrapText="1"/>
    </xf>
    <xf numFmtId="0" fontId="0" fillId="0" borderId="1" xfId="0" applyFont="1" applyBorder="1" applyAlignment="1" applyProtection="1">
      <alignment horizontal="left" vertical="center" wrapText="1"/>
    </xf>
    <xf numFmtId="0" fontId="16" fillId="4" borderId="28" xfId="0" applyFont="1" applyFill="1" applyBorder="1" applyAlignment="1" applyProtection="1">
      <alignment horizontal="center" vertical="center"/>
    </xf>
    <xf numFmtId="0" fontId="16" fillId="4" borderId="29" xfId="0" applyFont="1" applyFill="1" applyBorder="1" applyAlignment="1" applyProtection="1">
      <alignment horizontal="center" vertical="center"/>
    </xf>
    <xf numFmtId="0" fontId="0" fillId="0" borderId="1" xfId="0" applyFont="1" applyBorder="1" applyAlignment="1" applyProtection="1">
      <alignment horizontal="center" vertical="center"/>
      <protection locked="0"/>
    </xf>
    <xf numFmtId="0" fontId="16" fillId="4" borderId="15" xfId="0" applyFont="1" applyFill="1" applyBorder="1" applyAlignment="1" applyProtection="1">
      <alignment horizontal="center" vertical="center"/>
    </xf>
    <xf numFmtId="0" fontId="13" fillId="0" borderId="24" xfId="0" applyFont="1" applyBorder="1" applyAlignment="1" applyProtection="1">
      <alignment horizontal="left"/>
    </xf>
    <xf numFmtId="0" fontId="0" fillId="0" borderId="1" xfId="0" applyFont="1" applyBorder="1" applyAlignment="1" applyProtection="1">
      <alignment horizontal="center" vertical="center"/>
    </xf>
    <xf numFmtId="0" fontId="0" fillId="0" borderId="1" xfId="0" applyFont="1" applyBorder="1" applyAlignment="1" applyProtection="1">
      <alignment vertical="center"/>
    </xf>
    <xf numFmtId="173" fontId="1" fillId="5" borderId="1" xfId="0" applyNumberFormat="1" applyFont="1" applyFill="1" applyBorder="1" applyAlignment="1" applyProtection="1">
      <alignment horizontal="center" vertical="center"/>
      <protection locked="0"/>
    </xf>
    <xf numFmtId="3" fontId="1" fillId="5" borderId="2" xfId="1" applyNumberFormat="1" applyFont="1" applyFill="1" applyBorder="1" applyAlignment="1" applyProtection="1">
      <alignment horizontal="center" vertical="center"/>
      <protection locked="0"/>
    </xf>
    <xf numFmtId="3" fontId="1" fillId="5" borderId="4" xfId="1" applyNumberFormat="1" applyFont="1" applyFill="1" applyBorder="1" applyAlignment="1" applyProtection="1">
      <alignment horizontal="center" vertical="center"/>
      <protection locked="0"/>
    </xf>
    <xf numFmtId="10" fontId="1" fillId="5" borderId="1" xfId="0" applyNumberFormat="1" applyFont="1" applyFill="1" applyBorder="1" applyAlignment="1" applyProtection="1">
      <alignment horizontal="center" vertical="center"/>
      <protection locked="0"/>
    </xf>
    <xf numFmtId="0" fontId="0" fillId="0" borderId="1" xfId="0" applyFont="1" applyBorder="1" applyAlignment="1" applyProtection="1">
      <alignment horizontal="center" vertical="center" wrapText="1"/>
    </xf>
    <xf numFmtId="0" fontId="16" fillId="4" borderId="15" xfId="0" applyFont="1" applyFill="1" applyBorder="1" applyAlignment="1" applyProtection="1">
      <alignment horizontal="center" vertical="center" wrapText="1"/>
    </xf>
    <xf numFmtId="10" fontId="16" fillId="4" borderId="1" xfId="0" applyNumberFormat="1" applyFont="1" applyFill="1" applyBorder="1" applyAlignment="1" applyProtection="1">
      <alignment horizontal="center" vertical="center"/>
    </xf>
    <xf numFmtId="173" fontId="1" fillId="5" borderId="1" xfId="0" applyNumberFormat="1" applyFont="1" applyFill="1" applyBorder="1" applyAlignment="1" applyProtection="1">
      <alignment horizontal="center" vertical="center"/>
    </xf>
    <xf numFmtId="0" fontId="0" fillId="0" borderId="2" xfId="0" applyFont="1" applyBorder="1" applyAlignment="1" applyProtection="1">
      <alignment horizontal="center" vertical="center"/>
    </xf>
    <xf numFmtId="0" fontId="1" fillId="5" borderId="1" xfId="0" applyFont="1" applyFill="1" applyBorder="1" applyAlignment="1" applyProtection="1">
      <alignment horizontal="center" vertical="center"/>
      <protection locked="0"/>
    </xf>
    <xf numFmtId="10" fontId="0" fillId="5" borderId="1" xfId="0" applyNumberFormat="1" applyFont="1" applyFill="1" applyBorder="1" applyAlignment="1">
      <alignment horizontal="center" vertical="center"/>
    </xf>
    <xf numFmtId="175" fontId="0" fillId="0" borderId="1" xfId="0" applyNumberFormat="1" applyFont="1" applyBorder="1" applyAlignment="1">
      <alignment horizontal="center" vertical="center"/>
    </xf>
    <xf numFmtId="0" fontId="1" fillId="0" borderId="15" xfId="0" applyFont="1" applyBorder="1" applyAlignment="1" applyProtection="1">
      <alignment horizontal="right" vertical="center"/>
    </xf>
    <xf numFmtId="0" fontId="0" fillId="0" borderId="1" xfId="0" applyFont="1" applyBorder="1" applyAlignment="1" applyProtection="1">
      <alignment horizontal="left"/>
    </xf>
    <xf numFmtId="0" fontId="0" fillId="0" borderId="1" xfId="0" applyFont="1" applyBorder="1" applyAlignment="1" applyProtection="1">
      <alignment horizontal="center"/>
      <protection locked="0"/>
    </xf>
    <xf numFmtId="0" fontId="16" fillId="3" borderId="32" xfId="0" applyFont="1" applyFill="1" applyBorder="1" applyAlignment="1" applyProtection="1">
      <alignment horizontal="left" vertical="center"/>
    </xf>
    <xf numFmtId="0" fontId="16" fillId="4" borderId="34" xfId="0" applyFont="1" applyFill="1" applyBorder="1" applyAlignment="1" applyProtection="1">
      <alignment horizontal="center"/>
    </xf>
    <xf numFmtId="0" fontId="16" fillId="4" borderId="35" xfId="0" applyFont="1" applyFill="1" applyBorder="1" applyAlignment="1" applyProtection="1">
      <alignment horizontal="center"/>
    </xf>
    <xf numFmtId="173" fontId="0" fillId="0" borderId="1" xfId="0" applyNumberFormat="1" applyFont="1" applyBorder="1" applyAlignment="1" applyProtection="1">
      <alignment horizontal="center" wrapText="1"/>
      <protection locked="0"/>
    </xf>
    <xf numFmtId="0" fontId="0" fillId="0" borderId="23" xfId="0" applyFont="1" applyBorder="1" applyAlignment="1" applyProtection="1"/>
    <xf numFmtId="9" fontId="12" fillId="0" borderId="1" xfId="0" applyNumberFormat="1" applyFont="1" applyBorder="1" applyAlignment="1" applyProtection="1">
      <alignment horizontal="center"/>
      <protection locked="0"/>
    </xf>
    <xf numFmtId="0" fontId="0" fillId="0" borderId="2" xfId="0" applyFont="1" applyBorder="1" applyAlignment="1" applyProtection="1">
      <alignment horizontal="left"/>
    </xf>
    <xf numFmtId="0" fontId="0" fillId="0" borderId="25" xfId="0" applyFont="1" applyBorder="1" applyAlignment="1" applyProtection="1">
      <alignment horizontal="left"/>
    </xf>
    <xf numFmtId="0" fontId="0" fillId="0" borderId="2" xfId="0" applyFont="1" applyBorder="1" applyAlignment="1"/>
    <xf numFmtId="0" fontId="0" fillId="0" borderId="30" xfId="0" applyFont="1" applyBorder="1" applyAlignment="1" applyProtection="1">
      <alignment horizontal="left" vertical="center"/>
    </xf>
    <xf numFmtId="0" fontId="0" fillId="0" borderId="23" xfId="0" applyFont="1" applyBorder="1" applyAlignment="1" applyProtection="1">
      <alignment horizontal="left" vertical="center"/>
    </xf>
    <xf numFmtId="0" fontId="0" fillId="0" borderId="25" xfId="0" applyFont="1" applyBorder="1" applyAlignment="1" applyProtection="1">
      <alignment horizontal="left" vertical="center"/>
    </xf>
    <xf numFmtId="0" fontId="15" fillId="0" borderId="27" xfId="0" applyFont="1" applyBorder="1" applyAlignment="1" applyProtection="1">
      <alignment horizontal="left" vertical="center"/>
    </xf>
    <xf numFmtId="0" fontId="16" fillId="4" borderId="28" xfId="0" applyFont="1" applyFill="1" applyBorder="1" applyAlignment="1" applyProtection="1">
      <alignment horizontal="center"/>
    </xf>
    <xf numFmtId="0" fontId="16" fillId="4" borderId="29" xfId="0" applyFont="1" applyFill="1" applyBorder="1" applyAlignment="1" applyProtection="1">
      <alignment horizontal="center"/>
    </xf>
    <xf numFmtId="0" fontId="1" fillId="4" borderId="1" xfId="0" applyFont="1" applyFill="1" applyBorder="1" applyAlignment="1" applyProtection="1">
      <alignment horizontal="center"/>
    </xf>
    <xf numFmtId="0" fontId="13" fillId="0" borderId="13" xfId="0" applyFont="1" applyBorder="1" applyAlignment="1" applyProtection="1"/>
    <xf numFmtId="0" fontId="13" fillId="0" borderId="18" xfId="0" applyFont="1" applyBorder="1" applyAlignment="1" applyProtection="1">
      <alignment horizontal="left"/>
    </xf>
    <xf numFmtId="0" fontId="13" fillId="0" borderId="21" xfId="0" applyFont="1" applyBorder="1" applyAlignment="1" applyProtection="1">
      <alignment horizontal="left"/>
    </xf>
    <xf numFmtId="0" fontId="8" fillId="0" borderId="0" xfId="0" applyFont="1" applyBorder="1" applyAlignment="1" applyProtection="1">
      <alignment horizontal="center"/>
    </xf>
    <xf numFmtId="0" fontId="1" fillId="4" borderId="22" xfId="0" applyFont="1" applyFill="1" applyBorder="1" applyAlignment="1" applyProtection="1">
      <alignment horizontal="center"/>
    </xf>
    <xf numFmtId="0" fontId="1" fillId="4" borderId="14" xfId="0" applyFont="1" applyFill="1" applyBorder="1" applyAlignment="1" applyProtection="1">
      <alignment horizontal="center"/>
    </xf>
    <xf numFmtId="0" fontId="0" fillId="0" borderId="14" xfId="0" applyFont="1" applyBorder="1" applyAlignment="1" applyProtection="1">
      <alignment horizontal="left" vertical="center"/>
    </xf>
    <xf numFmtId="0" fontId="1" fillId="0" borderId="15" xfId="0" applyFont="1" applyBorder="1" applyAlignment="1" applyProtection="1">
      <alignment horizontal="left"/>
    </xf>
    <xf numFmtId="0" fontId="11" fillId="0" borderId="16" xfId="0" applyFont="1" applyBorder="1" applyAlignment="1" applyProtection="1">
      <alignment horizontal="center" vertical="center"/>
      <protection locked="0"/>
    </xf>
    <xf numFmtId="1" fontId="35" fillId="5" borderId="16" xfId="0" applyNumberFormat="1" applyFont="1" applyFill="1" applyBorder="1" applyAlignment="1" applyProtection="1">
      <alignment horizontal="center" vertical="center" wrapText="1"/>
      <protection locked="0"/>
    </xf>
    <xf numFmtId="0" fontId="9" fillId="4" borderId="10" xfId="0" applyFont="1" applyFill="1" applyBorder="1" applyAlignment="1" applyProtection="1">
      <alignment horizontal="center"/>
    </xf>
    <xf numFmtId="0" fontId="10" fillId="5" borderId="0" xfId="0" applyFont="1" applyFill="1" applyBorder="1" applyAlignment="1" applyProtection="1">
      <alignment horizontal="center"/>
      <protection locked="0"/>
    </xf>
    <xf numFmtId="170" fontId="11" fillId="5" borderId="13" xfId="0" applyNumberFormat="1" applyFont="1" applyFill="1" applyBorder="1" applyAlignment="1" applyProtection="1">
      <alignment horizontal="center"/>
      <protection locked="0"/>
    </xf>
    <xf numFmtId="0" fontId="11" fillId="0" borderId="16" xfId="0" applyFont="1" applyBorder="1" applyAlignment="1" applyProtection="1">
      <alignment horizontal="center"/>
      <protection locked="0"/>
    </xf>
    <xf numFmtId="1" fontId="4" fillId="2" borderId="0" xfId="0" applyNumberFormat="1" applyFont="1" applyFill="1" applyBorder="1" applyAlignment="1">
      <alignment vertical="center"/>
    </xf>
    <xf numFmtId="0" fontId="4" fillId="2" borderId="9"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vertical="center"/>
    </xf>
    <xf numFmtId="0" fontId="3" fillId="0" borderId="1" xfId="0" applyFont="1" applyBorder="1" applyAlignment="1">
      <alignment horizontal="center" vertical="center"/>
    </xf>
    <xf numFmtId="0" fontId="1" fillId="2" borderId="0" xfId="0" applyFont="1" applyFill="1" applyBorder="1" applyAlignment="1">
      <alignment horizontal="left" vertical="center"/>
    </xf>
    <xf numFmtId="0" fontId="2" fillId="0" borderId="2" xfId="0" applyFont="1" applyBorder="1" applyAlignment="1">
      <alignment horizontal="center"/>
    </xf>
    <xf numFmtId="0" fontId="1" fillId="0" borderId="3" xfId="0" applyFont="1" applyBorder="1" applyAlignment="1">
      <alignment horizont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cellXfs>
  <cellStyles count="4">
    <cellStyle name="Moeda" xfId="3" builtinId="4"/>
    <cellStyle name="Normal" xfId="0" builtinId="0"/>
    <cellStyle name="Porcentagem" xfId="2" builtinId="5"/>
    <cellStyle name="Vírgula" xfId="1" builtin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C00000"/>
      <rgbColor rgb="00008000"/>
      <rgbColor rgb="00000080"/>
      <rgbColor rgb="00808000"/>
      <rgbColor rgb="00800080"/>
      <rgbColor rgb="00008080"/>
      <rgbColor rgb="00BFBFBF"/>
      <rgbColor rgb="00808080"/>
      <rgbColor rgb="009999FF"/>
      <rgbColor rgb="00993366"/>
      <rgbColor rgb="00EBF1DE"/>
      <rgbColor rgb="00F2F2F2"/>
      <rgbColor rgb="00660066"/>
      <rgbColor rgb="00FF8080"/>
      <rgbColor rgb="000066CC"/>
      <rgbColor rgb="00D9D9D9"/>
      <rgbColor rgb="00000080"/>
      <rgbColor rgb="00FF00FF"/>
      <rgbColor rgb="00FFF200"/>
      <rgbColor rgb="0000FFFF"/>
      <rgbColor rgb="00800080"/>
      <rgbColor rgb="00800000"/>
      <rgbColor rgb="00008080"/>
      <rgbColor rgb="000000FF"/>
      <rgbColor rgb="0000B0F0"/>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A6A6A6"/>
      <rgbColor rgb="00003366"/>
      <rgbColor rgb="00339966"/>
      <rgbColor rgb="00003300"/>
      <rgbColor rgb="00333300"/>
      <rgbColor rgb="00CE181E"/>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5</xdr:col>
      <xdr:colOff>46800</xdr:colOff>
      <xdr:row>7</xdr:row>
      <xdr:rowOff>35280</xdr:rowOff>
    </xdr:from>
    <xdr:to>
      <xdr:col>5</xdr:col>
      <xdr:colOff>609480</xdr:colOff>
      <xdr:row>7</xdr:row>
      <xdr:rowOff>155520</xdr:rowOff>
    </xdr:to>
    <xdr:sp macro="" textlink="">
      <xdr:nvSpPr>
        <xdr:cNvPr id="2" name="CustomShape 1"/>
        <xdr:cNvSpPr/>
      </xdr:nvSpPr>
      <xdr:spPr>
        <a:xfrm>
          <a:off x="4732655" y="1530350"/>
          <a:ext cx="562610" cy="120015"/>
        </a:xfrm>
        <a:prstGeom prst="rightArrow">
          <a:avLst>
            <a:gd name="adj1" fmla="val 50000"/>
            <a:gd name="adj2" fmla="val 50000"/>
          </a:avLst>
        </a:prstGeom>
        <a:solidFill>
          <a:srgbClr val="0070C0"/>
        </a:solidFill>
        <a:ln w="25560">
          <a:solidFill>
            <a:srgbClr val="3A5F8B"/>
          </a:solidFill>
          <a:round/>
        </a:ln>
      </xdr:spPr>
      <xdr:style>
        <a:lnRef idx="0">
          <a:srgbClr val="FFFFFF"/>
        </a:lnRef>
        <a:fillRef idx="0">
          <a:srgbClr val="FFFFFF"/>
        </a:fillRef>
        <a:effectRef idx="0">
          <a:srgbClr val="FFFFFF"/>
        </a:effectRef>
        <a:fontRef idx="minor"/>
      </xdr:style>
    </xdr:sp>
    <xdr:clientData/>
  </xdr:twoCellAnchor>
  <xdr:twoCellAnchor editAs="oneCell">
    <xdr:from>
      <xdr:col>0</xdr:col>
      <xdr:colOff>0</xdr:colOff>
      <xdr:row>0</xdr:row>
      <xdr:rowOff>0</xdr:rowOff>
    </xdr:from>
    <xdr:to>
      <xdr:col>8</xdr:col>
      <xdr:colOff>484335</xdr:colOff>
      <xdr:row>42</xdr:row>
      <xdr:rowOff>8010</xdr:rowOff>
    </xdr:to>
    <xdr:sp macro="" textlink="">
      <xdr:nvSpPr>
        <xdr:cNvPr id="3" name="CustomShape 1" hidden="1"/>
        <xdr:cNvSpPr/>
      </xdr:nvSpPr>
      <xdr:spPr>
        <a:xfrm>
          <a:off x="0" y="0"/>
          <a:ext cx="9561195" cy="9523095"/>
        </a:xfrm>
        <a:prstGeom prst="rect">
          <a:avLst/>
        </a:prstGeom>
        <a:solidFill>
          <a:srgbClr val="FFFFFF"/>
        </a:solidFill>
        <a:ln w="9360">
          <a:miter/>
        </a:ln>
      </xdr:spPr>
      <xdr:style>
        <a:lnRef idx="0">
          <a:srgbClr val="FFFFFF"/>
        </a:lnRef>
        <a:fillRef idx="0">
          <a:srgbClr val="FFFFFF"/>
        </a:fillRef>
        <a:effectRef idx="0">
          <a:srgbClr val="FFFFFF"/>
        </a:effectRef>
        <a:fontRef idx="minor"/>
      </xdr:style>
    </xdr:sp>
    <xdr:clientData/>
  </xdr:twoCellAnchor>
  <xdr:twoCellAnchor editAs="oneCell">
    <xdr:from>
      <xdr:col>0</xdr:col>
      <xdr:colOff>0</xdr:colOff>
      <xdr:row>0</xdr:row>
      <xdr:rowOff>0</xdr:rowOff>
    </xdr:from>
    <xdr:to>
      <xdr:col>8</xdr:col>
      <xdr:colOff>484335</xdr:colOff>
      <xdr:row>42</xdr:row>
      <xdr:rowOff>8010</xdr:rowOff>
    </xdr:to>
    <xdr:sp macro="" textlink="">
      <xdr:nvSpPr>
        <xdr:cNvPr id="4" name="CustomShape 1" hidden="1"/>
        <xdr:cNvSpPr/>
      </xdr:nvSpPr>
      <xdr:spPr>
        <a:xfrm>
          <a:off x="0" y="0"/>
          <a:ext cx="9561195" cy="9523095"/>
        </a:xfrm>
        <a:prstGeom prst="rect">
          <a:avLst/>
        </a:prstGeom>
        <a:solidFill>
          <a:srgbClr val="FFFFFF"/>
        </a:solidFill>
        <a:ln w="9360">
          <a:miter/>
        </a:ln>
      </xdr:spPr>
      <xdr:style>
        <a:lnRef idx="0">
          <a:srgbClr val="FFFFFF"/>
        </a:lnRef>
        <a:fillRef idx="0">
          <a:srgbClr val="FFFFFF"/>
        </a:fillRef>
        <a:effectRef idx="0">
          <a:srgbClr val="FFFFFF"/>
        </a:effectRef>
        <a:fontRef idx="minor"/>
      </xdr:style>
    </xdr:sp>
    <xdr:clientData/>
  </xdr:twoCellAnchor>
  <xdr:twoCellAnchor editAs="oneCell">
    <xdr:from>
      <xdr:col>0</xdr:col>
      <xdr:colOff>0</xdr:colOff>
      <xdr:row>0</xdr:row>
      <xdr:rowOff>0</xdr:rowOff>
    </xdr:from>
    <xdr:to>
      <xdr:col>8</xdr:col>
      <xdr:colOff>484335</xdr:colOff>
      <xdr:row>42</xdr:row>
      <xdr:rowOff>8010</xdr:rowOff>
    </xdr:to>
    <xdr:sp macro="" textlink="">
      <xdr:nvSpPr>
        <xdr:cNvPr id="5" name="CustomShape 1" hidden="1"/>
        <xdr:cNvSpPr/>
      </xdr:nvSpPr>
      <xdr:spPr>
        <a:xfrm>
          <a:off x="0" y="0"/>
          <a:ext cx="9561195" cy="9523095"/>
        </a:xfrm>
        <a:prstGeom prst="rect">
          <a:avLst/>
        </a:prstGeom>
        <a:solidFill>
          <a:srgbClr val="FFFFFF"/>
        </a:solidFill>
        <a:ln w="9360">
          <a:miter/>
        </a:ln>
      </xdr:spPr>
      <xdr:style>
        <a:lnRef idx="0">
          <a:srgbClr val="FFFFFF"/>
        </a:lnRef>
        <a:fillRef idx="0">
          <a:srgbClr val="FFFFFF"/>
        </a:fillRef>
        <a:effectRef idx="0">
          <a:srgbClr val="FFFFFF"/>
        </a:effectRef>
        <a:fontRef idx="minor"/>
      </xdr:style>
    </xdr:sp>
    <xdr:clientData/>
  </xdr:twoCellAnchor>
  <xdr:twoCellAnchor editAs="oneCell">
    <xdr:from>
      <xdr:col>0</xdr:col>
      <xdr:colOff>0</xdr:colOff>
      <xdr:row>0</xdr:row>
      <xdr:rowOff>0</xdr:rowOff>
    </xdr:from>
    <xdr:to>
      <xdr:col>8</xdr:col>
      <xdr:colOff>484335</xdr:colOff>
      <xdr:row>42</xdr:row>
      <xdr:rowOff>8010</xdr:rowOff>
    </xdr:to>
    <xdr:sp macro="" textlink="">
      <xdr:nvSpPr>
        <xdr:cNvPr id="6" name="CustomShape 1" hidden="1"/>
        <xdr:cNvSpPr/>
      </xdr:nvSpPr>
      <xdr:spPr>
        <a:xfrm>
          <a:off x="0" y="0"/>
          <a:ext cx="9561195" cy="9523095"/>
        </a:xfrm>
        <a:prstGeom prst="rect">
          <a:avLst/>
        </a:prstGeom>
        <a:solidFill>
          <a:srgbClr val="FFFFFF"/>
        </a:solidFill>
        <a:ln w="9360">
          <a:miter/>
        </a:ln>
      </xdr:spPr>
      <xdr:style>
        <a:lnRef idx="0">
          <a:srgbClr val="FFFFFF"/>
        </a:lnRef>
        <a:fillRef idx="0">
          <a:srgbClr val="FFFFFF"/>
        </a:fillRef>
        <a:effectRef idx="0">
          <a:srgbClr val="FFFFFF"/>
        </a:effectRef>
        <a:fontRef idx="minor"/>
      </xdr:style>
    </xdr:sp>
    <xdr:clientData/>
  </xdr:twoCellAnchor>
  <xdr:twoCellAnchor editAs="oneCell">
    <xdr:from>
      <xdr:col>0</xdr:col>
      <xdr:colOff>0</xdr:colOff>
      <xdr:row>0</xdr:row>
      <xdr:rowOff>0</xdr:rowOff>
    </xdr:from>
    <xdr:to>
      <xdr:col>8</xdr:col>
      <xdr:colOff>484335</xdr:colOff>
      <xdr:row>42</xdr:row>
      <xdr:rowOff>8010</xdr:rowOff>
    </xdr:to>
    <xdr:sp macro="" textlink="">
      <xdr:nvSpPr>
        <xdr:cNvPr id="7" name="CustomShape 1" hidden="1"/>
        <xdr:cNvSpPr/>
      </xdr:nvSpPr>
      <xdr:spPr>
        <a:xfrm>
          <a:off x="0" y="0"/>
          <a:ext cx="9561195" cy="9523095"/>
        </a:xfrm>
        <a:prstGeom prst="rect">
          <a:avLst/>
        </a:prstGeom>
        <a:solidFill>
          <a:srgbClr val="FFFFFF"/>
        </a:solidFill>
        <a:ln w="9360">
          <a:miter/>
        </a:ln>
      </xdr:spPr>
      <xdr:style>
        <a:lnRef idx="0">
          <a:srgbClr val="FFFFFF"/>
        </a:lnRef>
        <a:fillRef idx="0">
          <a:srgbClr val="FFFFFF"/>
        </a:fillRef>
        <a:effectRef idx="0">
          <a:srgbClr val="FFFFFF"/>
        </a:effectRef>
        <a:fontRef idx="minor"/>
      </xdr:style>
    </xdr:sp>
    <xdr:clientData/>
  </xdr:twoCellAnchor>
  <xdr:twoCellAnchor editAs="oneCell">
    <xdr:from>
      <xdr:col>0</xdr:col>
      <xdr:colOff>0</xdr:colOff>
      <xdr:row>0</xdr:row>
      <xdr:rowOff>0</xdr:rowOff>
    </xdr:from>
    <xdr:to>
      <xdr:col>8</xdr:col>
      <xdr:colOff>484335</xdr:colOff>
      <xdr:row>42</xdr:row>
      <xdr:rowOff>8010</xdr:rowOff>
    </xdr:to>
    <xdr:sp macro="" textlink="">
      <xdr:nvSpPr>
        <xdr:cNvPr id="8" name="CustomShape 1" hidden="1"/>
        <xdr:cNvSpPr/>
      </xdr:nvSpPr>
      <xdr:spPr>
        <a:xfrm>
          <a:off x="0" y="0"/>
          <a:ext cx="9561195" cy="9523095"/>
        </a:xfrm>
        <a:prstGeom prst="rect">
          <a:avLst/>
        </a:prstGeom>
        <a:solidFill>
          <a:srgbClr val="FFFFFF"/>
        </a:solidFill>
        <a:ln w="9360">
          <a:miter/>
        </a:ln>
      </xdr:spPr>
      <xdr:style>
        <a:lnRef idx="0">
          <a:srgbClr val="FFFFFF"/>
        </a:lnRef>
        <a:fillRef idx="0">
          <a:srgbClr val="FFFFFF"/>
        </a:fillRef>
        <a:effectRef idx="0">
          <a:srgbClr val="FFFFFF"/>
        </a:effectRef>
        <a:fontRef idx="minor"/>
      </xdr:style>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MK171"/>
  <sheetViews>
    <sheetView showGridLines="0" topLeftCell="A19" workbookViewId="0">
      <selection activeCell="J21" sqref="J21"/>
    </sheetView>
  </sheetViews>
  <sheetFormatPr defaultColWidth="9" defaultRowHeight="15" x14ac:dyDescent="0.25"/>
  <cols>
    <col min="1" max="1" width="1.28515625" style="39" customWidth="1"/>
    <col min="2" max="2" width="9.140625" style="39" customWidth="1"/>
    <col min="3" max="3" width="27.140625" style="39" customWidth="1"/>
    <col min="4" max="4" width="20.28515625" style="39" customWidth="1"/>
    <col min="5" max="5" width="12.42578125" style="39" customWidth="1"/>
    <col min="6" max="6" width="16.28515625" style="39" customWidth="1"/>
    <col min="7" max="7" width="17.85546875" style="39" customWidth="1"/>
    <col min="8" max="8" width="31.7109375" style="39" customWidth="1"/>
    <col min="9" max="9" width="21.140625" style="39" customWidth="1"/>
    <col min="10" max="10" width="9.140625" style="39" customWidth="1"/>
    <col min="11" max="11" width="10.7109375" style="39" customWidth="1"/>
    <col min="12" max="1025" width="9.140625" style="39" customWidth="1"/>
  </cols>
  <sheetData>
    <row r="1" spans="2:9" ht="23.25" x14ac:dyDescent="0.35">
      <c r="B1" s="301" t="s">
        <v>210</v>
      </c>
      <c r="C1" s="301"/>
      <c r="D1" s="301"/>
      <c r="E1" s="301"/>
      <c r="F1" s="301"/>
      <c r="G1" s="301"/>
      <c r="H1" s="301"/>
    </row>
    <row r="2" spans="2:9" ht="18.75" x14ac:dyDescent="0.3">
      <c r="B2" s="308" t="s">
        <v>0</v>
      </c>
      <c r="C2" s="308"/>
      <c r="D2" s="308"/>
      <c r="E2" s="308"/>
      <c r="F2" s="308"/>
      <c r="G2" s="308"/>
      <c r="H2" s="308"/>
    </row>
    <row r="3" spans="2:9" ht="15" customHeight="1" x14ac:dyDescent="0.25">
      <c r="B3" s="40" t="s">
        <v>1</v>
      </c>
      <c r="C3" s="309"/>
      <c r="D3" s="309"/>
      <c r="E3" s="41"/>
      <c r="F3" s="42" t="s">
        <v>2</v>
      </c>
      <c r="G3" s="43"/>
      <c r="H3" s="44"/>
    </row>
    <row r="4" spans="2:9" ht="15" customHeight="1" x14ac:dyDescent="0.25">
      <c r="B4" s="40" t="s">
        <v>3</v>
      </c>
      <c r="C4" s="310" t="s">
        <v>4</v>
      </c>
      <c r="D4" s="310"/>
      <c r="E4" s="310"/>
      <c r="F4" s="310"/>
      <c r="G4" s="310"/>
      <c r="H4" s="310"/>
    </row>
    <row r="5" spans="2:9" ht="15" customHeight="1" x14ac:dyDescent="0.25">
      <c r="B5" s="303" t="s">
        <v>5</v>
      </c>
      <c r="C5" s="303"/>
      <c r="D5" s="303"/>
      <c r="E5" s="303"/>
      <c r="F5" s="303"/>
      <c r="G5" s="303"/>
      <c r="H5" s="303"/>
      <c r="I5" s="92"/>
    </row>
    <row r="6" spans="2:9" x14ac:dyDescent="0.25">
      <c r="B6" s="305" t="s">
        <v>6</v>
      </c>
      <c r="C6" s="305"/>
      <c r="D6" s="311"/>
      <c r="E6" s="311"/>
      <c r="F6" s="311"/>
      <c r="G6" s="311"/>
      <c r="H6" s="311"/>
      <c r="I6" s="93"/>
    </row>
    <row r="7" spans="2:9" ht="15" customHeight="1" x14ac:dyDescent="0.25">
      <c r="B7" s="305" t="s">
        <v>7</v>
      </c>
      <c r="C7" s="305"/>
      <c r="D7" s="311"/>
      <c r="E7" s="311"/>
      <c r="F7" s="311"/>
      <c r="G7" s="311"/>
      <c r="H7" s="311"/>
      <c r="I7" s="94"/>
    </row>
    <row r="8" spans="2:9" ht="15" customHeight="1" x14ac:dyDescent="0.3">
      <c r="B8" s="305" t="s">
        <v>8</v>
      </c>
      <c r="C8" s="305"/>
      <c r="D8" s="305"/>
      <c r="E8" s="45"/>
      <c r="F8" s="200">
        <v>1</v>
      </c>
      <c r="G8" s="46"/>
      <c r="H8" s="204" t="str">
        <f>IF(F8=1,"Lucro Real",IF(F8=2,"Lucro Presumido",IF(F8=3,"SIMPLES-Anexo III",IF(F8=4,"SIMPLES-Anexo IV","RT Inválido"))))</f>
        <v>Lucro Real</v>
      </c>
      <c r="I8" s="94"/>
    </row>
    <row r="9" spans="2:9" x14ac:dyDescent="0.25">
      <c r="B9" s="303" t="s">
        <v>9</v>
      </c>
      <c r="C9" s="303"/>
      <c r="D9" s="303"/>
      <c r="E9" s="303"/>
      <c r="F9" s="303"/>
      <c r="G9" s="303"/>
      <c r="H9" s="303"/>
      <c r="I9" s="94"/>
    </row>
    <row r="10" spans="2:9" x14ac:dyDescent="0.25">
      <c r="B10" s="47" t="s">
        <v>10</v>
      </c>
      <c r="C10" s="280" t="s">
        <v>11</v>
      </c>
      <c r="D10" s="280"/>
      <c r="E10" s="280"/>
      <c r="F10" s="280"/>
      <c r="G10" s="48"/>
      <c r="H10" s="49"/>
      <c r="I10" s="94"/>
    </row>
    <row r="11" spans="2:9" x14ac:dyDescent="0.25">
      <c r="B11" s="47" t="s">
        <v>12</v>
      </c>
      <c r="C11" s="288" t="s">
        <v>13</v>
      </c>
      <c r="D11" s="288"/>
      <c r="E11" s="48"/>
      <c r="F11" s="306" t="s">
        <v>14</v>
      </c>
      <c r="G11" s="306"/>
      <c r="H11" s="306"/>
    </row>
    <row r="12" spans="2:9" ht="53.25" customHeight="1" x14ac:dyDescent="0.25">
      <c r="B12" s="50" t="s">
        <v>15</v>
      </c>
      <c r="C12" s="259" t="s">
        <v>16</v>
      </c>
      <c r="D12" s="259"/>
      <c r="E12" s="259"/>
      <c r="F12" s="259"/>
      <c r="G12" s="307" t="s">
        <v>17</v>
      </c>
      <c r="H12" s="307"/>
    </row>
    <row r="13" spans="2:9" ht="18.75" x14ac:dyDescent="0.25">
      <c r="B13" s="47" t="s">
        <v>18</v>
      </c>
      <c r="C13" s="280" t="s">
        <v>19</v>
      </c>
      <c r="D13" s="280"/>
      <c r="E13" s="280"/>
      <c r="F13" s="280"/>
      <c r="G13" s="280"/>
      <c r="H13" s="199">
        <v>20</v>
      </c>
    </row>
    <row r="14" spans="2:9" x14ac:dyDescent="0.25">
      <c r="B14" s="51" t="s">
        <v>20</v>
      </c>
      <c r="C14" s="299" t="s">
        <v>21</v>
      </c>
      <c r="D14" s="299"/>
      <c r="E14" s="299"/>
      <c r="F14" s="299"/>
      <c r="G14" s="299"/>
      <c r="H14" s="299"/>
    </row>
    <row r="15" spans="2:9" x14ac:dyDescent="0.25">
      <c r="B15" s="52"/>
      <c r="C15" s="298" t="s">
        <v>22</v>
      </c>
      <c r="D15" s="298"/>
      <c r="E15" s="298"/>
      <c r="F15" s="298"/>
      <c r="G15" s="298"/>
      <c r="H15" s="298"/>
    </row>
    <row r="16" spans="2:9" x14ac:dyDescent="0.25">
      <c r="B16" s="51" t="s">
        <v>23</v>
      </c>
      <c r="C16" s="299" t="s">
        <v>24</v>
      </c>
      <c r="D16" s="299"/>
      <c r="E16" s="299"/>
      <c r="F16" s="299"/>
      <c r="G16" s="299"/>
      <c r="H16" s="299"/>
    </row>
    <row r="17" spans="2:11" x14ac:dyDescent="0.25">
      <c r="B17" s="53"/>
      <c r="C17" s="300" t="s">
        <v>25</v>
      </c>
      <c r="D17" s="300"/>
      <c r="E17" s="300"/>
      <c r="F17" s="300"/>
      <c r="G17" s="300"/>
      <c r="H17" s="300"/>
    </row>
    <row r="18" spans="2:11" ht="12" customHeight="1" x14ac:dyDescent="0.35">
      <c r="B18" s="301"/>
      <c r="C18" s="301"/>
      <c r="D18" s="301"/>
      <c r="E18" s="301"/>
      <c r="F18" s="301"/>
      <c r="G18" s="301"/>
      <c r="H18" s="301"/>
    </row>
    <row r="19" spans="2:11" ht="23.25" customHeight="1" x14ac:dyDescent="0.4">
      <c r="B19" s="231" t="s">
        <v>26</v>
      </c>
      <c r="C19" s="231"/>
      <c r="D19" s="231"/>
      <c r="E19" s="231"/>
      <c r="F19" s="231"/>
      <c r="G19" s="231"/>
      <c r="H19" s="231"/>
    </row>
    <row r="20" spans="2:11" x14ac:dyDescent="0.25">
      <c r="B20" s="302" t="s">
        <v>27</v>
      </c>
      <c r="C20" s="302"/>
      <c r="D20" s="302"/>
      <c r="E20" s="302"/>
      <c r="F20" s="302"/>
      <c r="G20" s="302"/>
      <c r="H20" s="302"/>
    </row>
    <row r="21" spans="2:11" x14ac:dyDescent="0.25">
      <c r="B21" s="303" t="s">
        <v>28</v>
      </c>
      <c r="C21" s="303"/>
      <c r="D21" s="303"/>
      <c r="E21" s="303"/>
      <c r="F21" s="303"/>
      <c r="G21" s="303"/>
      <c r="H21" s="303"/>
    </row>
    <row r="22" spans="2:11" ht="18" customHeight="1" x14ac:dyDescent="0.25">
      <c r="B22" s="304" t="s">
        <v>29</v>
      </c>
      <c r="C22" s="304"/>
      <c r="D22" s="304"/>
      <c r="E22" s="304"/>
      <c r="F22" s="304"/>
      <c r="G22" s="304"/>
      <c r="H22" s="304"/>
    </row>
    <row r="23" spans="2:11" ht="30.75" customHeight="1" x14ac:dyDescent="0.25">
      <c r="B23" s="50">
        <v>1</v>
      </c>
      <c r="C23" s="225" t="s">
        <v>30</v>
      </c>
      <c r="D23" s="225"/>
      <c r="E23" s="225"/>
      <c r="F23" s="225"/>
      <c r="G23" s="225"/>
      <c r="H23" s="202" t="s">
        <v>209</v>
      </c>
    </row>
    <row r="24" spans="2:11" ht="16.5" customHeight="1" x14ac:dyDescent="0.25">
      <c r="B24" s="50">
        <v>2</v>
      </c>
      <c r="C24" s="292" t="s">
        <v>31</v>
      </c>
      <c r="D24" s="292"/>
      <c r="E24" s="292"/>
      <c r="F24" s="292"/>
      <c r="G24" s="292"/>
      <c r="H24" s="54" t="s">
        <v>208</v>
      </c>
      <c r="K24" s="95"/>
    </row>
    <row r="25" spans="2:11" ht="31.5" customHeight="1" x14ac:dyDescent="0.25">
      <c r="B25" s="50">
        <v>3</v>
      </c>
      <c r="C25" s="225" t="s">
        <v>32</v>
      </c>
      <c r="D25" s="225"/>
      <c r="E25" s="55">
        <v>1083.96</v>
      </c>
      <c r="F25" s="201">
        <v>200</v>
      </c>
      <c r="G25" s="56" t="s">
        <v>33</v>
      </c>
      <c r="H25" s="57">
        <f>ROUND(E25/220*ROUND(F25,2),2)</f>
        <v>985.42</v>
      </c>
      <c r="J25" s="95"/>
      <c r="K25" s="95"/>
    </row>
    <row r="26" spans="2:11" ht="16.5" customHeight="1" x14ac:dyDescent="0.25">
      <c r="B26" s="50">
        <v>4</v>
      </c>
      <c r="C26" s="293" t="s">
        <v>34</v>
      </c>
      <c r="D26" s="293"/>
      <c r="E26" s="293"/>
      <c r="F26" s="293"/>
      <c r="G26" s="293"/>
      <c r="H26" s="58" t="s">
        <v>35</v>
      </c>
    </row>
    <row r="27" spans="2:11" ht="16.5" customHeight="1" x14ac:dyDescent="0.25">
      <c r="B27" s="50">
        <v>5</v>
      </c>
      <c r="C27" s="225" t="s">
        <v>36</v>
      </c>
      <c r="D27" s="225"/>
      <c r="E27" s="225"/>
      <c r="F27" s="225"/>
      <c r="G27" s="225"/>
      <c r="H27" s="59">
        <v>43466</v>
      </c>
    </row>
    <row r="28" spans="2:11" ht="16.5" customHeight="1" x14ac:dyDescent="0.25">
      <c r="B28" s="60" t="s">
        <v>37</v>
      </c>
      <c r="C28" s="294" t="s">
        <v>38</v>
      </c>
      <c r="D28" s="294"/>
      <c r="E28" s="294"/>
      <c r="F28" s="294"/>
      <c r="G28" s="294"/>
      <c r="H28" s="294"/>
    </row>
    <row r="29" spans="2:11" ht="18.75" customHeight="1" x14ac:dyDescent="0.25">
      <c r="B29" s="61"/>
      <c r="C29" s="62"/>
      <c r="D29" s="62"/>
      <c r="E29" s="62"/>
      <c r="F29" s="62"/>
      <c r="G29" s="62"/>
      <c r="H29" s="62"/>
    </row>
    <row r="30" spans="2:11" ht="15.75" x14ac:dyDescent="0.25">
      <c r="B30" s="295" t="s">
        <v>39</v>
      </c>
      <c r="C30" s="295"/>
      <c r="D30" s="296" t="s">
        <v>40</v>
      </c>
      <c r="E30" s="296"/>
      <c r="F30" s="296"/>
      <c r="G30" s="296"/>
      <c r="H30" s="296"/>
    </row>
    <row r="31" spans="2:11" x14ac:dyDescent="0.25">
      <c r="B31" s="63">
        <v>1</v>
      </c>
      <c r="C31" s="297" t="s">
        <v>41</v>
      </c>
      <c r="D31" s="297"/>
      <c r="E31" s="297"/>
      <c r="F31" s="297"/>
      <c r="G31" s="64"/>
      <c r="H31" s="65" t="s">
        <v>42</v>
      </c>
    </row>
    <row r="32" spans="2:11" s="32" customFormat="1" ht="15" customHeight="1" x14ac:dyDescent="0.25">
      <c r="B32" s="47" t="s">
        <v>10</v>
      </c>
      <c r="C32" s="280" t="s">
        <v>43</v>
      </c>
      <c r="D32" s="280"/>
      <c r="E32" s="280"/>
      <c r="F32" s="280"/>
      <c r="G32" s="280"/>
      <c r="H32" s="66">
        <f>H25</f>
        <v>985.42</v>
      </c>
      <c r="I32" s="96"/>
    </row>
    <row r="33" spans="2:13" s="32" customFormat="1" ht="15" customHeight="1" x14ac:dyDescent="0.25">
      <c r="B33" s="210" t="s">
        <v>12</v>
      </c>
      <c r="C33" s="291" t="s">
        <v>44</v>
      </c>
      <c r="D33" s="280" t="s">
        <v>45</v>
      </c>
      <c r="E33" s="280"/>
      <c r="F33" s="285">
        <f>H32</f>
        <v>985.42</v>
      </c>
      <c r="G33" s="285"/>
      <c r="H33" s="205">
        <f>F33*F34</f>
        <v>0</v>
      </c>
      <c r="I33" s="97"/>
      <c r="J33" s="98"/>
      <c r="K33" s="98"/>
      <c r="L33" s="98"/>
      <c r="M33" s="98"/>
    </row>
    <row r="34" spans="2:13" s="32" customFormat="1" ht="15" customHeight="1" x14ac:dyDescent="0.25">
      <c r="B34" s="210"/>
      <c r="C34" s="291"/>
      <c r="D34" s="286" t="s">
        <v>46</v>
      </c>
      <c r="E34" s="286"/>
      <c r="F34" s="287">
        <v>0</v>
      </c>
      <c r="G34" s="287"/>
      <c r="H34" s="205"/>
      <c r="I34" s="98"/>
    </row>
    <row r="35" spans="2:13" s="32" customFormat="1" ht="17.25" customHeight="1" x14ac:dyDescent="0.25">
      <c r="B35" s="67" t="s">
        <v>15</v>
      </c>
      <c r="C35" s="288" t="s">
        <v>47</v>
      </c>
      <c r="D35" s="288"/>
      <c r="E35" s="68">
        <v>0.2</v>
      </c>
      <c r="F35" s="69" t="s">
        <v>48</v>
      </c>
      <c r="G35" s="70">
        <v>0</v>
      </c>
      <c r="H35" s="66">
        <f>G35*H32</f>
        <v>0</v>
      </c>
      <c r="I35" s="98"/>
    </row>
    <row r="36" spans="2:13" s="32" customFormat="1" ht="17.25" customHeight="1" x14ac:dyDescent="0.25">
      <c r="B36" s="47" t="s">
        <v>18</v>
      </c>
      <c r="C36" s="289" t="s">
        <v>49</v>
      </c>
      <c r="D36" s="289"/>
      <c r="E36" s="289"/>
      <c r="F36" s="289"/>
      <c r="G36" s="289"/>
      <c r="H36" s="66">
        <v>0</v>
      </c>
      <c r="I36" s="96"/>
    </row>
    <row r="37" spans="2:13" s="32" customFormat="1" ht="17.25" customHeight="1" x14ac:dyDescent="0.25">
      <c r="B37" s="47" t="s">
        <v>50</v>
      </c>
      <c r="C37" s="290" t="s">
        <v>51</v>
      </c>
      <c r="D37" s="290"/>
      <c r="E37" s="290"/>
      <c r="F37" s="290"/>
      <c r="G37" s="290"/>
      <c r="H37" s="66">
        <v>0</v>
      </c>
      <c r="I37" s="96"/>
    </row>
    <row r="38" spans="2:13" s="32" customFormat="1" ht="17.25" customHeight="1" x14ac:dyDescent="0.25">
      <c r="B38" s="47" t="s">
        <v>52</v>
      </c>
      <c r="C38" s="280" t="s">
        <v>53</v>
      </c>
      <c r="D38" s="280"/>
      <c r="E38" s="280"/>
      <c r="F38" s="280"/>
      <c r="G38" s="280"/>
      <c r="H38" s="66">
        <v>0</v>
      </c>
      <c r="I38" s="96"/>
    </row>
    <row r="39" spans="2:13" s="32" customFormat="1" ht="17.25" customHeight="1" x14ac:dyDescent="0.25">
      <c r="B39" s="47" t="s">
        <v>50</v>
      </c>
      <c r="C39" s="280" t="s">
        <v>54</v>
      </c>
      <c r="D39" s="280"/>
      <c r="E39" s="280"/>
      <c r="F39" s="280"/>
      <c r="G39" s="280"/>
      <c r="H39" s="66">
        <v>0</v>
      </c>
      <c r="I39" s="96"/>
    </row>
    <row r="40" spans="2:13" s="32" customFormat="1" ht="17.25" customHeight="1" x14ac:dyDescent="0.25">
      <c r="B40" s="47" t="s">
        <v>52</v>
      </c>
      <c r="C40" s="280" t="s">
        <v>55</v>
      </c>
      <c r="D40" s="280"/>
      <c r="E40" s="280"/>
      <c r="F40" s="280"/>
      <c r="G40" s="280"/>
      <c r="H40" s="66">
        <v>0</v>
      </c>
      <c r="I40" s="96"/>
    </row>
    <row r="41" spans="2:13" s="32" customFormat="1" ht="17.25" customHeight="1" x14ac:dyDescent="0.25">
      <c r="B41" s="47" t="s">
        <v>56</v>
      </c>
      <c r="C41" s="280" t="s">
        <v>57</v>
      </c>
      <c r="D41" s="280"/>
      <c r="E41" s="280"/>
      <c r="F41" s="280"/>
      <c r="G41" s="280"/>
      <c r="H41" s="66">
        <v>0</v>
      </c>
      <c r="I41" s="96"/>
    </row>
    <row r="42" spans="2:13" s="32" customFormat="1" ht="12" customHeight="1" x14ac:dyDescent="0.25">
      <c r="B42" s="210" t="s">
        <v>58</v>
      </c>
      <c r="C42" s="265" t="s">
        <v>59</v>
      </c>
      <c r="D42" s="281"/>
      <c r="E42" s="281"/>
      <c r="F42" s="281"/>
      <c r="G42" s="281"/>
      <c r="H42" s="66">
        <v>0</v>
      </c>
      <c r="I42" s="96"/>
    </row>
    <row r="43" spans="2:13" s="32" customFormat="1" ht="12" customHeight="1" x14ac:dyDescent="0.25">
      <c r="B43" s="210"/>
      <c r="C43" s="265"/>
      <c r="D43" s="281"/>
      <c r="E43" s="281"/>
      <c r="F43" s="281"/>
      <c r="G43" s="281"/>
      <c r="H43" s="66">
        <v>0</v>
      </c>
      <c r="I43" s="96"/>
    </row>
    <row r="44" spans="2:13" s="32" customFormat="1" ht="12" customHeight="1" x14ac:dyDescent="0.25">
      <c r="B44" s="210"/>
      <c r="C44" s="265"/>
      <c r="D44" s="281"/>
      <c r="E44" s="281"/>
      <c r="F44" s="281"/>
      <c r="G44" s="281"/>
      <c r="H44" s="66">
        <v>0</v>
      </c>
      <c r="I44" s="96"/>
    </row>
    <row r="45" spans="2:13" s="32" customFormat="1" ht="12" customHeight="1" x14ac:dyDescent="0.25">
      <c r="B45" s="210"/>
      <c r="C45" s="265"/>
      <c r="D45" s="281"/>
      <c r="E45" s="281"/>
      <c r="F45" s="281"/>
      <c r="G45" s="281"/>
      <c r="H45" s="71">
        <v>0</v>
      </c>
      <c r="I45" s="96"/>
    </row>
    <row r="46" spans="2:13" s="33" customFormat="1" ht="23.25" customHeight="1" x14ac:dyDescent="0.25">
      <c r="B46" s="282" t="s">
        <v>60</v>
      </c>
      <c r="C46" s="282"/>
      <c r="D46" s="282"/>
      <c r="E46" s="282"/>
      <c r="F46" s="282"/>
      <c r="G46" s="282"/>
      <c r="H46" s="72">
        <f>SUM(H32:H45)</f>
        <v>985.42</v>
      </c>
      <c r="I46" s="99"/>
    </row>
    <row r="47" spans="2:13" s="34" customFormat="1" x14ac:dyDescent="0.25">
      <c r="B47" s="73"/>
      <c r="C47" s="73"/>
      <c r="D47" s="73"/>
      <c r="E47" s="73"/>
      <c r="F47" s="73"/>
      <c r="G47" s="73"/>
      <c r="H47" s="74"/>
      <c r="I47" s="100"/>
    </row>
    <row r="48" spans="2:13" ht="15.75" x14ac:dyDescent="0.25">
      <c r="B48" s="283" t="s">
        <v>61</v>
      </c>
      <c r="C48" s="283"/>
      <c r="D48" s="284" t="s">
        <v>62</v>
      </c>
      <c r="E48" s="284"/>
      <c r="F48" s="284"/>
      <c r="G48" s="284"/>
      <c r="H48" s="284"/>
    </row>
    <row r="49" spans="2:9" ht="37.5" customHeight="1" x14ac:dyDescent="0.25">
      <c r="B49" s="219" t="s">
        <v>63</v>
      </c>
      <c r="C49" s="219"/>
      <c r="D49" s="220" t="s">
        <v>64</v>
      </c>
      <c r="E49" s="220"/>
      <c r="F49" s="220"/>
      <c r="G49" s="220"/>
      <c r="H49" s="220"/>
    </row>
    <row r="50" spans="2:9" ht="15.75" x14ac:dyDescent="0.25">
      <c r="B50" s="75"/>
      <c r="C50" s="257" t="s">
        <v>65</v>
      </c>
      <c r="D50" s="257"/>
      <c r="E50" s="257"/>
      <c r="F50" s="257" t="s">
        <v>66</v>
      </c>
      <c r="G50" s="257"/>
      <c r="H50" s="76" t="s">
        <v>67</v>
      </c>
    </row>
    <row r="51" spans="2:9" s="35" customFormat="1" ht="19.5" customHeight="1" x14ac:dyDescent="0.25">
      <c r="B51" s="50" t="s">
        <v>10</v>
      </c>
      <c r="C51" s="209" t="s">
        <v>68</v>
      </c>
      <c r="D51" s="209"/>
      <c r="E51" s="209"/>
      <c r="F51" s="248">
        <f>ROUND(1/12,4)</f>
        <v>8.3299999999999999E-2</v>
      </c>
      <c r="G51" s="248"/>
      <c r="H51" s="77">
        <f>ROUND(H46*F51,2)</f>
        <v>82.09</v>
      </c>
      <c r="I51" s="101"/>
    </row>
    <row r="52" spans="2:9" s="35" customFormat="1" ht="19.5" customHeight="1" x14ac:dyDescent="0.25">
      <c r="B52" s="50" t="s">
        <v>12</v>
      </c>
      <c r="C52" s="209" t="s">
        <v>69</v>
      </c>
      <c r="D52" s="209"/>
      <c r="E52" s="209"/>
      <c r="F52" s="278">
        <v>3.0249999999999999E-2</v>
      </c>
      <c r="G52" s="278"/>
      <c r="H52" s="77">
        <f>ROUND(H46*F52,2)</f>
        <v>29.81</v>
      </c>
      <c r="I52" s="101"/>
    </row>
    <row r="53" spans="2:9" s="35" customFormat="1" ht="19.5" customHeight="1" x14ac:dyDescent="0.25">
      <c r="B53" s="279" t="s">
        <v>70</v>
      </c>
      <c r="C53" s="279"/>
      <c r="D53" s="279"/>
      <c r="E53" s="279"/>
      <c r="F53" s="279"/>
      <c r="G53" s="279"/>
      <c r="H53" s="78">
        <f>SUM(H51:H52)</f>
        <v>111.9</v>
      </c>
      <c r="I53" s="101"/>
    </row>
    <row r="54" spans="2:9" s="35" customFormat="1" ht="19.5" customHeight="1" x14ac:dyDescent="0.25">
      <c r="B54" s="79" t="s">
        <v>15</v>
      </c>
      <c r="C54" s="80" t="s">
        <v>71</v>
      </c>
      <c r="D54" s="81"/>
      <c r="E54" s="82"/>
      <c r="F54" s="83"/>
      <c r="G54" s="84">
        <f>F67</f>
        <v>0.36800000000000005</v>
      </c>
      <c r="H54" s="77">
        <f>G54*H53</f>
        <v>41.179200000000009</v>
      </c>
      <c r="I54" s="101"/>
    </row>
    <row r="55" spans="2:9" s="36" customFormat="1" ht="29.25" customHeight="1" x14ac:dyDescent="0.25">
      <c r="B55" s="263" t="s">
        <v>72</v>
      </c>
      <c r="C55" s="263"/>
      <c r="D55" s="263"/>
      <c r="E55" s="263"/>
      <c r="F55" s="263"/>
      <c r="G55" s="263"/>
      <c r="H55" s="86">
        <f>SUM(H53:H54)</f>
        <v>153.07920000000001</v>
      </c>
      <c r="I55" s="102"/>
    </row>
    <row r="56" spans="2:9" s="34" customFormat="1" ht="13.5" customHeight="1" x14ac:dyDescent="0.25">
      <c r="B56" s="87"/>
      <c r="C56" s="73"/>
      <c r="D56" s="73"/>
      <c r="E56" s="73"/>
      <c r="F56" s="73"/>
      <c r="G56" s="73"/>
      <c r="H56" s="88"/>
      <c r="I56" s="100"/>
    </row>
    <row r="57" spans="2:9" ht="37.5" customHeight="1" x14ac:dyDescent="0.25">
      <c r="B57" s="219" t="s">
        <v>73</v>
      </c>
      <c r="C57" s="219"/>
      <c r="D57" s="220" t="s">
        <v>74</v>
      </c>
      <c r="E57" s="220"/>
      <c r="F57" s="220"/>
      <c r="G57" s="220"/>
      <c r="H57" s="220"/>
    </row>
    <row r="58" spans="2:9" ht="15.75" x14ac:dyDescent="0.25">
      <c r="B58" s="89"/>
      <c r="C58" s="257" t="s">
        <v>65</v>
      </c>
      <c r="D58" s="257"/>
      <c r="E58" s="257"/>
      <c r="F58" s="257" t="s">
        <v>66</v>
      </c>
      <c r="G58" s="257"/>
      <c r="H58" s="90" t="s">
        <v>67</v>
      </c>
    </row>
    <row r="59" spans="2:9" s="35" customFormat="1" ht="18" customHeight="1" x14ac:dyDescent="0.25">
      <c r="B59" s="50" t="s">
        <v>10</v>
      </c>
      <c r="C59" s="209" t="s">
        <v>75</v>
      </c>
      <c r="D59" s="209"/>
      <c r="E59" s="209"/>
      <c r="F59" s="248">
        <v>0.2</v>
      </c>
      <c r="G59" s="248"/>
      <c r="H59" s="91">
        <f t="shared" ref="H59:H66" si="0">ROUND($H$46*F59,2)</f>
        <v>197.08</v>
      </c>
      <c r="I59" s="101"/>
    </row>
    <row r="60" spans="2:9" s="35" customFormat="1" ht="18" customHeight="1" x14ac:dyDescent="0.25">
      <c r="B60" s="50" t="s">
        <v>12</v>
      </c>
      <c r="C60" s="209" t="s">
        <v>76</v>
      </c>
      <c r="D60" s="209"/>
      <c r="E60" s="209"/>
      <c r="F60" s="248">
        <v>2.5000000000000001E-2</v>
      </c>
      <c r="G60" s="248"/>
      <c r="H60" s="91">
        <f t="shared" si="0"/>
        <v>24.64</v>
      </c>
      <c r="I60" s="101"/>
    </row>
    <row r="61" spans="2:9" s="35" customFormat="1" ht="18" customHeight="1" x14ac:dyDescent="0.25">
      <c r="B61" s="50" t="s">
        <v>15</v>
      </c>
      <c r="C61" s="209" t="s">
        <v>77</v>
      </c>
      <c r="D61" s="209"/>
      <c r="E61" s="209"/>
      <c r="F61" s="277">
        <v>0.03</v>
      </c>
      <c r="G61" s="277"/>
      <c r="H61" s="91">
        <f t="shared" si="0"/>
        <v>29.56</v>
      </c>
      <c r="I61" s="101"/>
    </row>
    <row r="62" spans="2:9" s="35" customFormat="1" ht="18" customHeight="1" x14ac:dyDescent="0.25">
      <c r="B62" s="50" t="s">
        <v>18</v>
      </c>
      <c r="C62" s="209" t="s">
        <v>78</v>
      </c>
      <c r="D62" s="209"/>
      <c r="E62" s="209"/>
      <c r="F62" s="248">
        <v>1.4999999999999999E-2</v>
      </c>
      <c r="G62" s="248"/>
      <c r="H62" s="91">
        <f t="shared" si="0"/>
        <v>14.78</v>
      </c>
      <c r="I62" s="101"/>
    </row>
    <row r="63" spans="2:9" s="35" customFormat="1" ht="18" customHeight="1" x14ac:dyDescent="0.25">
      <c r="B63" s="50" t="s">
        <v>50</v>
      </c>
      <c r="C63" s="209" t="s">
        <v>79</v>
      </c>
      <c r="D63" s="209"/>
      <c r="E63" s="209"/>
      <c r="F63" s="248">
        <v>0.01</v>
      </c>
      <c r="G63" s="248"/>
      <c r="H63" s="91">
        <f t="shared" si="0"/>
        <v>9.85</v>
      </c>
      <c r="I63" s="101"/>
    </row>
    <row r="64" spans="2:9" s="35" customFormat="1" ht="18" customHeight="1" x14ac:dyDescent="0.25">
      <c r="B64" s="50" t="s">
        <v>52</v>
      </c>
      <c r="C64" s="209" t="s">
        <v>80</v>
      </c>
      <c r="D64" s="209"/>
      <c r="E64" s="209"/>
      <c r="F64" s="248">
        <v>6.0000000000000001E-3</v>
      </c>
      <c r="G64" s="248"/>
      <c r="H64" s="91">
        <f t="shared" si="0"/>
        <v>5.91</v>
      </c>
      <c r="I64" s="101"/>
    </row>
    <row r="65" spans="2:10" s="35" customFormat="1" ht="18" customHeight="1" x14ac:dyDescent="0.25">
      <c r="B65" s="50" t="s">
        <v>56</v>
      </c>
      <c r="C65" s="209" t="s">
        <v>81</v>
      </c>
      <c r="D65" s="209"/>
      <c r="E65" s="209"/>
      <c r="F65" s="248">
        <v>2E-3</v>
      </c>
      <c r="G65" s="248"/>
      <c r="H65" s="91">
        <f t="shared" si="0"/>
        <v>1.97</v>
      </c>
      <c r="I65" s="101"/>
    </row>
    <row r="66" spans="2:10" s="35" customFormat="1" ht="18" customHeight="1" x14ac:dyDescent="0.25">
      <c r="B66" s="50" t="s">
        <v>58</v>
      </c>
      <c r="C66" s="209" t="s">
        <v>82</v>
      </c>
      <c r="D66" s="209"/>
      <c r="E66" s="209"/>
      <c r="F66" s="248">
        <v>0.08</v>
      </c>
      <c r="G66" s="248"/>
      <c r="H66" s="91">
        <f t="shared" si="0"/>
        <v>78.83</v>
      </c>
      <c r="I66" s="101"/>
    </row>
    <row r="67" spans="2:10" s="37" customFormat="1" ht="31.5" customHeight="1" x14ac:dyDescent="0.25">
      <c r="B67" s="272" t="s">
        <v>83</v>
      </c>
      <c r="C67" s="272"/>
      <c r="D67" s="272"/>
      <c r="E67" s="272"/>
      <c r="F67" s="273">
        <f>SUM(F59:G66)</f>
        <v>0.36800000000000005</v>
      </c>
      <c r="G67" s="273"/>
      <c r="H67" s="103">
        <f>SUM(H59:H66)</f>
        <v>362.62000000000006</v>
      </c>
      <c r="I67" s="155"/>
    </row>
    <row r="68" spans="2:10" s="34" customFormat="1" ht="12.75" customHeight="1" x14ac:dyDescent="0.3">
      <c r="B68" s="104"/>
      <c r="C68" s="105"/>
      <c r="D68" s="106"/>
      <c r="E68" s="106"/>
      <c r="F68" s="107"/>
      <c r="G68" s="107"/>
      <c r="H68" s="108"/>
      <c r="I68" s="100"/>
    </row>
    <row r="69" spans="2:10" ht="21.75" customHeight="1" x14ac:dyDescent="0.25">
      <c r="B69" s="219" t="s">
        <v>84</v>
      </c>
      <c r="C69" s="219"/>
      <c r="D69" s="220" t="s">
        <v>85</v>
      </c>
      <c r="E69" s="220"/>
      <c r="F69" s="220"/>
      <c r="G69" s="220"/>
      <c r="H69" s="220"/>
    </row>
    <row r="70" spans="2:10" ht="15.75" x14ac:dyDescent="0.25">
      <c r="B70" s="89"/>
      <c r="C70" s="257" t="s">
        <v>86</v>
      </c>
      <c r="D70" s="257"/>
      <c r="E70" s="257"/>
      <c r="F70" s="257"/>
      <c r="G70" s="257"/>
      <c r="H70" s="90" t="s">
        <v>67</v>
      </c>
    </row>
    <row r="71" spans="2:10" s="35" customFormat="1" ht="16.5" customHeight="1" x14ac:dyDescent="0.25">
      <c r="B71" s="210" t="s">
        <v>10</v>
      </c>
      <c r="C71" s="275" t="s">
        <v>87</v>
      </c>
      <c r="D71" s="266" t="s">
        <v>88</v>
      </c>
      <c r="E71" s="266"/>
      <c r="F71" s="274">
        <f>H25</f>
        <v>985.42</v>
      </c>
      <c r="G71" s="274"/>
      <c r="H71" s="206">
        <f>IF(F72&lt;&gt;0,ROUND((F72*F73*F75)-(F71*0.06),2),0)</f>
        <v>226.47</v>
      </c>
      <c r="I71" s="101"/>
    </row>
    <row r="72" spans="2:10" s="35" customFormat="1" ht="16.5" customHeight="1" x14ac:dyDescent="0.25">
      <c r="B72" s="210"/>
      <c r="C72" s="275"/>
      <c r="D72" s="266" t="s">
        <v>89</v>
      </c>
      <c r="E72" s="266"/>
      <c r="F72" s="276">
        <v>2</v>
      </c>
      <c r="G72" s="276"/>
      <c r="H72" s="206"/>
      <c r="I72" s="101"/>
    </row>
    <row r="73" spans="2:10" s="35" customFormat="1" ht="16.5" customHeight="1" x14ac:dyDescent="0.25">
      <c r="B73" s="210"/>
      <c r="C73" s="275"/>
      <c r="D73" s="266" t="s">
        <v>90</v>
      </c>
      <c r="E73" s="266"/>
      <c r="F73" s="267">
        <v>6.8</v>
      </c>
      <c r="G73" s="267"/>
      <c r="H73" s="206"/>
      <c r="I73" s="156"/>
      <c r="J73" s="157"/>
    </row>
    <row r="74" spans="2:10" s="35" customFormat="1" ht="16.5" customHeight="1" x14ac:dyDescent="0.25">
      <c r="B74" s="210" t="s">
        <v>12</v>
      </c>
      <c r="C74" s="271" t="s">
        <v>91</v>
      </c>
      <c r="D74" s="266" t="s">
        <v>92</v>
      </c>
      <c r="E74" s="266"/>
      <c r="F74" s="267">
        <v>16.73</v>
      </c>
      <c r="G74" s="267"/>
      <c r="H74" s="206">
        <f>(F74*F75)-((F74*F75)*F76)</f>
        <v>284.57729999999998</v>
      </c>
      <c r="I74" s="101"/>
      <c r="J74" s="157"/>
    </row>
    <row r="75" spans="2:10" s="35" customFormat="1" ht="16.5" customHeight="1" x14ac:dyDescent="0.25">
      <c r="B75" s="210"/>
      <c r="C75" s="271"/>
      <c r="D75" s="266" t="s">
        <v>93</v>
      </c>
      <c r="E75" s="266"/>
      <c r="F75" s="268">
        <v>21</v>
      </c>
      <c r="G75" s="269"/>
      <c r="H75" s="206"/>
      <c r="I75" s="101"/>
    </row>
    <row r="76" spans="2:10" s="35" customFormat="1" ht="16.5" customHeight="1" x14ac:dyDescent="0.25">
      <c r="B76" s="210"/>
      <c r="C76" s="271"/>
      <c r="D76" s="225" t="s">
        <v>94</v>
      </c>
      <c r="E76" s="225"/>
      <c r="F76" s="270">
        <v>0.19</v>
      </c>
      <c r="G76" s="270"/>
      <c r="H76" s="206"/>
      <c r="I76" s="101"/>
    </row>
    <row r="77" spans="2:10" s="35" customFormat="1" ht="16.5" customHeight="1" x14ac:dyDescent="0.25">
      <c r="B77" s="50" t="s">
        <v>15</v>
      </c>
      <c r="C77" s="225" t="s">
        <v>95</v>
      </c>
      <c r="D77" s="225"/>
      <c r="E77" s="225"/>
      <c r="F77" s="225"/>
      <c r="G77" s="225"/>
      <c r="H77" s="109">
        <v>0</v>
      </c>
      <c r="I77" s="101"/>
    </row>
    <row r="78" spans="2:10" s="35" customFormat="1" ht="16.5" customHeight="1" x14ac:dyDescent="0.25">
      <c r="B78" s="50" t="s">
        <v>18</v>
      </c>
      <c r="C78" s="225" t="s">
        <v>96</v>
      </c>
      <c r="D78" s="225"/>
      <c r="E78" s="225"/>
      <c r="F78" s="225"/>
      <c r="G78" s="225"/>
      <c r="H78" s="109">
        <v>15.02</v>
      </c>
      <c r="I78" s="101"/>
    </row>
    <row r="79" spans="2:10" s="35" customFormat="1" ht="16.5" customHeight="1" x14ac:dyDescent="0.25">
      <c r="B79" s="50" t="s">
        <v>50</v>
      </c>
      <c r="C79" s="225" t="s">
        <v>97</v>
      </c>
      <c r="D79" s="225"/>
      <c r="E79" s="225"/>
      <c r="F79" s="225"/>
      <c r="G79" s="225"/>
      <c r="H79" s="109">
        <v>0</v>
      </c>
      <c r="I79" s="101"/>
    </row>
    <row r="80" spans="2:10" s="35" customFormat="1" ht="16.5" customHeight="1" x14ac:dyDescent="0.25">
      <c r="B80" s="210" t="s">
        <v>52</v>
      </c>
      <c r="C80" s="265" t="s">
        <v>59</v>
      </c>
      <c r="D80" s="262"/>
      <c r="E80" s="262"/>
      <c r="F80" s="262"/>
      <c r="G80" s="262"/>
      <c r="H80" s="109">
        <v>0</v>
      </c>
      <c r="I80" s="101"/>
    </row>
    <row r="81" spans="1:9" s="35" customFormat="1" ht="16.5" customHeight="1" x14ac:dyDescent="0.25">
      <c r="B81" s="210"/>
      <c r="C81" s="265"/>
      <c r="D81" s="262"/>
      <c r="E81" s="262"/>
      <c r="F81" s="262"/>
      <c r="G81" s="262"/>
      <c r="H81" s="109">
        <v>0</v>
      </c>
      <c r="I81" s="101"/>
    </row>
    <row r="82" spans="1:9" s="35" customFormat="1" ht="16.5" customHeight="1" x14ac:dyDescent="0.25">
      <c r="B82" s="210"/>
      <c r="C82" s="265"/>
      <c r="D82" s="262"/>
      <c r="E82" s="262"/>
      <c r="F82" s="262"/>
      <c r="G82" s="262"/>
      <c r="H82" s="109">
        <v>0</v>
      </c>
      <c r="I82" s="101"/>
    </row>
    <row r="83" spans="1:9" s="33" customFormat="1" ht="28.5" customHeight="1" x14ac:dyDescent="0.25">
      <c r="B83" s="263" t="s">
        <v>98</v>
      </c>
      <c r="C83" s="263"/>
      <c r="D83" s="263"/>
      <c r="E83" s="263"/>
      <c r="F83" s="263"/>
      <c r="G83" s="263"/>
      <c r="H83" s="110">
        <f>SUM(H71:H82)</f>
        <v>526.06729999999993</v>
      </c>
      <c r="I83" s="99"/>
    </row>
    <row r="84" spans="1:9" ht="12.6" customHeight="1" x14ac:dyDescent="0.25">
      <c r="B84" s="67" t="s">
        <v>37</v>
      </c>
      <c r="C84" s="264" t="s">
        <v>99</v>
      </c>
      <c r="D84" s="264"/>
      <c r="E84" s="264"/>
      <c r="F84" s="264"/>
      <c r="G84" s="264"/>
      <c r="H84" s="264"/>
    </row>
    <row r="85" spans="1:9" ht="12.6" customHeight="1" x14ac:dyDescent="0.25">
      <c r="A85" s="34"/>
      <c r="B85" s="111"/>
      <c r="C85" s="62"/>
      <c r="D85" s="62"/>
      <c r="E85" s="62"/>
      <c r="F85" s="62"/>
      <c r="G85" s="62"/>
      <c r="H85" s="112"/>
      <c r="I85" s="100"/>
    </row>
    <row r="86" spans="1:9" ht="30" customHeight="1" x14ac:dyDescent="0.25">
      <c r="B86" s="219" t="s">
        <v>100</v>
      </c>
      <c r="C86" s="219"/>
      <c r="D86" s="227" t="s">
        <v>101</v>
      </c>
      <c r="E86" s="227"/>
      <c r="F86" s="227"/>
      <c r="G86" s="227"/>
      <c r="H86" s="227"/>
    </row>
    <row r="87" spans="1:9" ht="18.75" customHeight="1" x14ac:dyDescent="0.25">
      <c r="B87" s="113">
        <v>2</v>
      </c>
      <c r="C87" s="228" t="s">
        <v>65</v>
      </c>
      <c r="D87" s="228"/>
      <c r="E87" s="228"/>
      <c r="F87" s="228"/>
      <c r="G87" s="228"/>
      <c r="H87" s="114" t="s">
        <v>67</v>
      </c>
    </row>
    <row r="88" spans="1:9" s="35" customFormat="1" ht="15" customHeight="1" x14ac:dyDescent="0.25">
      <c r="B88" s="115" t="s">
        <v>102</v>
      </c>
      <c r="C88" s="259" t="s">
        <v>103</v>
      </c>
      <c r="D88" s="259"/>
      <c r="E88" s="259"/>
      <c r="F88" s="259"/>
      <c r="G88" s="259"/>
      <c r="H88" s="91">
        <f>H55</f>
        <v>153.07920000000001</v>
      </c>
      <c r="I88" s="101"/>
    </row>
    <row r="89" spans="1:9" s="35" customFormat="1" ht="15" customHeight="1" x14ac:dyDescent="0.25">
      <c r="B89" s="115" t="s">
        <v>104</v>
      </c>
      <c r="C89" s="259" t="s">
        <v>105</v>
      </c>
      <c r="D89" s="259"/>
      <c r="E89" s="259"/>
      <c r="F89" s="259"/>
      <c r="G89" s="259"/>
      <c r="H89" s="91">
        <f>H67</f>
        <v>362.62000000000006</v>
      </c>
      <c r="I89" s="101"/>
    </row>
    <row r="90" spans="1:9" s="35" customFormat="1" ht="15" customHeight="1" x14ac:dyDescent="0.25">
      <c r="B90" s="115" t="s">
        <v>106</v>
      </c>
      <c r="C90" s="225" t="s">
        <v>85</v>
      </c>
      <c r="D90" s="225"/>
      <c r="E90" s="225"/>
      <c r="F90" s="225"/>
      <c r="G90" s="225"/>
      <c r="H90" s="91">
        <f>H83</f>
        <v>526.06729999999993</v>
      </c>
      <c r="I90" s="101"/>
    </row>
    <row r="91" spans="1:9" s="38" customFormat="1" ht="28.5" customHeight="1" x14ac:dyDescent="0.25">
      <c r="B91" s="252" t="s">
        <v>107</v>
      </c>
      <c r="C91" s="252"/>
      <c r="D91" s="252"/>
      <c r="E91" s="252"/>
      <c r="F91" s="252"/>
      <c r="G91" s="252"/>
      <c r="H91" s="116">
        <f>SUM(H88:H90)</f>
        <v>1041.7665</v>
      </c>
      <c r="I91" s="158"/>
    </row>
    <row r="92" spans="1:9" s="38" customFormat="1" ht="16.5" customHeight="1" x14ac:dyDescent="0.25">
      <c r="B92" s="117"/>
      <c r="C92" s="118"/>
      <c r="D92" s="118"/>
      <c r="E92" s="118"/>
      <c r="F92" s="118"/>
      <c r="G92" s="118"/>
      <c r="H92" s="119"/>
      <c r="I92" s="158"/>
    </row>
    <row r="93" spans="1:9" s="38" customFormat="1" ht="19.5" customHeight="1" x14ac:dyDescent="0.25">
      <c r="B93" s="260" t="s">
        <v>108</v>
      </c>
      <c r="C93" s="260"/>
      <c r="D93" s="261" t="s">
        <v>109</v>
      </c>
      <c r="E93" s="261"/>
      <c r="F93" s="261"/>
      <c r="G93" s="261"/>
      <c r="H93" s="261"/>
      <c r="I93" s="158"/>
    </row>
    <row r="94" spans="1:9" ht="15.75" x14ac:dyDescent="0.25">
      <c r="B94" s="75"/>
      <c r="C94" s="257" t="s">
        <v>65</v>
      </c>
      <c r="D94" s="257"/>
      <c r="E94" s="257"/>
      <c r="F94" s="257" t="s">
        <v>66</v>
      </c>
      <c r="G94" s="257"/>
      <c r="H94" s="76" t="s">
        <v>67</v>
      </c>
    </row>
    <row r="95" spans="1:9" ht="15" customHeight="1" x14ac:dyDescent="0.25">
      <c r="B95" s="50" t="s">
        <v>10</v>
      </c>
      <c r="C95" s="225" t="s">
        <v>110</v>
      </c>
      <c r="D95" s="225"/>
      <c r="E95" s="225"/>
      <c r="F95" s="250"/>
      <c r="G95" s="250"/>
      <c r="H95" s="120">
        <f>ROUND((H46/12)+(H51/12)+(H46/12/12)+(H52/12),2)*0.05</f>
        <v>4.9145000000000003</v>
      </c>
    </row>
    <row r="96" spans="1:9" ht="15" customHeight="1" x14ac:dyDescent="0.25">
      <c r="B96" s="50" t="s">
        <v>12</v>
      </c>
      <c r="C96" s="258" t="s">
        <v>111</v>
      </c>
      <c r="D96" s="258"/>
      <c r="E96" s="258"/>
      <c r="F96" s="250"/>
      <c r="G96" s="250"/>
      <c r="H96" s="120">
        <f>H95*F66</f>
        <v>0.39316000000000001</v>
      </c>
    </row>
    <row r="97" spans="2:9" ht="15" customHeight="1" x14ac:dyDescent="0.25">
      <c r="B97" s="50" t="s">
        <v>15</v>
      </c>
      <c r="C97" s="225" t="s">
        <v>112</v>
      </c>
      <c r="D97" s="225"/>
      <c r="E97" s="225"/>
      <c r="F97" s="250">
        <v>2.3999999999999998E-3</v>
      </c>
      <c r="G97" s="250"/>
      <c r="H97" s="120">
        <f>ROUND((((H46*0.08)*0.5)*0.06),2)</f>
        <v>2.37</v>
      </c>
    </row>
    <row r="98" spans="2:9" ht="15" customHeight="1" x14ac:dyDescent="0.25">
      <c r="B98" s="50" t="s">
        <v>18</v>
      </c>
      <c r="C98" s="225" t="s">
        <v>113</v>
      </c>
      <c r="D98" s="225"/>
      <c r="E98" s="225"/>
      <c r="F98" s="250"/>
      <c r="G98" s="250"/>
      <c r="H98" s="120">
        <f>ROUND(((H46/30)*7)/H13*0.9,2)</f>
        <v>10.35</v>
      </c>
      <c r="I98" s="159"/>
    </row>
    <row r="99" spans="2:9" ht="15" customHeight="1" x14ac:dyDescent="0.25">
      <c r="B99" s="50" t="s">
        <v>50</v>
      </c>
      <c r="C99" s="258" t="s">
        <v>114</v>
      </c>
      <c r="D99" s="258"/>
      <c r="E99" s="258"/>
      <c r="F99" s="250"/>
      <c r="G99" s="250"/>
      <c r="H99" s="121">
        <f>ROUND(H98*F67,2)</f>
        <v>3.81</v>
      </c>
    </row>
    <row r="100" spans="2:9" ht="15" customHeight="1" x14ac:dyDescent="0.25">
      <c r="B100" s="50" t="s">
        <v>18</v>
      </c>
      <c r="C100" s="225" t="s">
        <v>115</v>
      </c>
      <c r="D100" s="225"/>
      <c r="E100" s="225"/>
      <c r="F100" s="250">
        <f>ROUND(H100/H46,4)</f>
        <v>4.7600000000000003E-2</v>
      </c>
      <c r="G100" s="250"/>
      <c r="H100" s="120">
        <f>ROUND((H46*0.08)*0.595,2)</f>
        <v>46.91</v>
      </c>
    </row>
    <row r="101" spans="2:9" s="38" customFormat="1" ht="28.5" customHeight="1" x14ac:dyDescent="0.25">
      <c r="B101" s="252" t="s">
        <v>116</v>
      </c>
      <c r="C101" s="252"/>
      <c r="D101" s="252"/>
      <c r="E101" s="252"/>
      <c r="F101" s="253">
        <f>SUM(F95:G100)</f>
        <v>0.05</v>
      </c>
      <c r="G101" s="253"/>
      <c r="H101" s="116">
        <f>SUM(H95:H100)</f>
        <v>68.747659999999996</v>
      </c>
      <c r="I101" s="158"/>
    </row>
    <row r="102" spans="2:9" ht="16.5" customHeight="1" x14ac:dyDescent="0.25">
      <c r="B102" s="122"/>
      <c r="C102" s="122"/>
      <c r="D102" s="122"/>
      <c r="E102" s="122"/>
      <c r="F102" s="122"/>
      <c r="G102" s="122"/>
      <c r="H102" s="122"/>
    </row>
    <row r="103" spans="2:9" s="33" customFormat="1" ht="17.25" customHeight="1" x14ac:dyDescent="0.25">
      <c r="B103" s="254" t="s">
        <v>117</v>
      </c>
      <c r="C103" s="254"/>
      <c r="D103" s="255" t="s">
        <v>118</v>
      </c>
      <c r="E103" s="255"/>
      <c r="F103" s="255"/>
      <c r="G103" s="255"/>
      <c r="H103" s="255"/>
      <c r="I103" s="99"/>
    </row>
    <row r="104" spans="2:9" ht="17.25" customHeight="1" x14ac:dyDescent="0.25">
      <c r="B104" s="219" t="s">
        <v>119</v>
      </c>
      <c r="C104" s="219"/>
      <c r="D104" s="220" t="s">
        <v>120</v>
      </c>
      <c r="E104" s="220"/>
      <c r="F104" s="220"/>
      <c r="G104" s="220"/>
      <c r="H104" s="220"/>
      <c r="I104" s="160" t="s">
        <v>121</v>
      </c>
    </row>
    <row r="105" spans="2:9" ht="15.75" x14ac:dyDescent="0.25">
      <c r="B105" s="123"/>
      <c r="C105" s="256" t="s">
        <v>65</v>
      </c>
      <c r="D105" s="256"/>
      <c r="E105" s="256"/>
      <c r="F105" s="256" t="s">
        <v>66</v>
      </c>
      <c r="G105" s="256"/>
      <c r="H105" s="124" t="s">
        <v>67</v>
      </c>
    </row>
    <row r="106" spans="2:9" ht="20.25" customHeight="1" x14ac:dyDescent="0.25">
      <c r="B106" s="50" t="s">
        <v>10</v>
      </c>
      <c r="C106" s="225" t="s">
        <v>122</v>
      </c>
      <c r="D106" s="225"/>
      <c r="E106" s="225"/>
      <c r="F106" s="251">
        <v>9.0749999999999997E-2</v>
      </c>
      <c r="G106" s="251"/>
      <c r="H106" s="91">
        <f>ROUND(H46*F106,2)</f>
        <v>89.43</v>
      </c>
    </row>
    <row r="107" spans="2:9" ht="20.25" customHeight="1" x14ac:dyDescent="0.25">
      <c r="B107" s="50" t="s">
        <v>12</v>
      </c>
      <c r="C107" s="225" t="s">
        <v>123</v>
      </c>
      <c r="D107" s="225"/>
      <c r="E107" s="225"/>
      <c r="F107" s="250">
        <f>H107/H46</f>
        <v>9.9020947638795865E-3</v>
      </c>
      <c r="G107" s="250"/>
      <c r="H107" s="91">
        <f>(((H106+H46+H53)/30)*2.96)/12</f>
        <v>9.7577222222222222</v>
      </c>
    </row>
    <row r="108" spans="2:9" ht="20.25" customHeight="1" x14ac:dyDescent="0.25">
      <c r="B108" s="50" t="s">
        <v>15</v>
      </c>
      <c r="C108" s="225" t="s">
        <v>124</v>
      </c>
      <c r="D108" s="225"/>
      <c r="E108" s="225"/>
      <c r="F108" s="250">
        <f>H108/H46</f>
        <v>2.0833333333333329E-4</v>
      </c>
      <c r="G108" s="250"/>
      <c r="H108" s="91">
        <f>IF(I108="S",((((5/30)*(H46))/12)*0.015),IF(I108="N",0,"INFORME S ou N"))</f>
        <v>0.20529583333333329</v>
      </c>
      <c r="I108" s="161" t="s">
        <v>125</v>
      </c>
    </row>
    <row r="109" spans="2:9" ht="20.25" customHeight="1" x14ac:dyDescent="0.25">
      <c r="B109" s="50" t="s">
        <v>18</v>
      </c>
      <c r="C109" s="225" t="s">
        <v>126</v>
      </c>
      <c r="D109" s="225"/>
      <c r="E109" s="225"/>
      <c r="F109" s="250">
        <f>H109/H46</f>
        <v>3.2473463091879607E-4</v>
      </c>
      <c r="G109" s="250"/>
      <c r="H109" s="91">
        <f>ROUND((((15/30)*H46)/12)*0.0078,2)</f>
        <v>0.32</v>
      </c>
    </row>
    <row r="110" spans="2:9" ht="20.25" customHeight="1" x14ac:dyDescent="0.25">
      <c r="B110" s="50" t="s">
        <v>50</v>
      </c>
      <c r="C110" s="225" t="s">
        <v>127</v>
      </c>
      <c r="D110" s="225"/>
      <c r="E110" s="225"/>
      <c r="F110" s="250">
        <f>H110/H46</f>
        <v>0</v>
      </c>
      <c r="G110" s="250"/>
      <c r="H110" s="91">
        <f>IF(I110="S",(((1+1/3)*(4/12))*(H46))/12*0.02,IF(I110="N",0,"INFORME S ou N"))</f>
        <v>0</v>
      </c>
      <c r="I110" s="161" t="s">
        <v>128</v>
      </c>
    </row>
    <row r="111" spans="2:9" s="32" customFormat="1" ht="20.25" customHeight="1" x14ac:dyDescent="0.25">
      <c r="B111" s="125" t="s">
        <v>52</v>
      </c>
      <c r="C111" s="215" t="s">
        <v>129</v>
      </c>
      <c r="D111" s="215"/>
      <c r="E111" s="215"/>
      <c r="F111" s="216"/>
      <c r="G111" s="216"/>
      <c r="H111" s="126">
        <f>(((H106+H46+H53)/30))*5/12</f>
        <v>16.482638888888889</v>
      </c>
      <c r="I111" s="96"/>
    </row>
    <row r="112" spans="2:9" s="32" customFormat="1" ht="20.25" customHeight="1" x14ac:dyDescent="0.25">
      <c r="B112" s="127"/>
      <c r="C112" s="128"/>
      <c r="D112" s="129"/>
      <c r="E112" s="130"/>
      <c r="F112" s="131"/>
      <c r="G112" s="132" t="s">
        <v>130</v>
      </c>
      <c r="H112" s="133">
        <f>SUM(H106:H111)</f>
        <v>116.19565694444445</v>
      </c>
      <c r="I112" s="96"/>
    </row>
    <row r="113" spans="2:9" s="32" customFormat="1" ht="20.25" customHeight="1" x14ac:dyDescent="0.25">
      <c r="B113" s="134" t="s">
        <v>56</v>
      </c>
      <c r="C113" s="135" t="s">
        <v>131</v>
      </c>
      <c r="D113" s="135"/>
      <c r="E113" s="136"/>
      <c r="F113" s="137"/>
      <c r="G113" s="138"/>
      <c r="H113" s="139">
        <f>H112*F67</f>
        <v>42.760001755555564</v>
      </c>
      <c r="I113" s="96"/>
    </row>
    <row r="114" spans="2:9" s="33" customFormat="1" ht="18.75" customHeight="1" x14ac:dyDescent="0.25">
      <c r="B114" s="217" t="s">
        <v>132</v>
      </c>
      <c r="C114" s="217"/>
      <c r="D114" s="217"/>
      <c r="E114" s="217"/>
      <c r="F114" s="218"/>
      <c r="G114" s="218"/>
      <c r="H114" s="140">
        <f>ROUND(SUM(H112:H113),2)</f>
        <v>158.96</v>
      </c>
      <c r="I114" s="99"/>
    </row>
    <row r="115" spans="2:9" s="33" customFormat="1" ht="15.75" customHeight="1" x14ac:dyDescent="0.25">
      <c r="B115" s="104"/>
      <c r="C115" s="141"/>
      <c r="D115" s="141"/>
      <c r="E115" s="141"/>
      <c r="F115" s="142"/>
      <c r="G115" s="142"/>
      <c r="H115" s="143"/>
      <c r="I115" s="99"/>
    </row>
    <row r="116" spans="2:9" ht="19.5" customHeight="1" x14ac:dyDescent="0.25">
      <c r="B116" s="219" t="s">
        <v>133</v>
      </c>
      <c r="C116" s="219"/>
      <c r="D116" s="220" t="s">
        <v>134</v>
      </c>
      <c r="E116" s="220"/>
      <c r="F116" s="220"/>
      <c r="G116" s="220"/>
      <c r="H116" s="220"/>
      <c r="I116" s="162"/>
    </row>
    <row r="117" spans="2:9" ht="15.75" x14ac:dyDescent="0.25">
      <c r="B117" s="75"/>
      <c r="C117" s="257" t="s">
        <v>65</v>
      </c>
      <c r="D117" s="257"/>
      <c r="E117" s="257"/>
      <c r="F117" s="257" t="s">
        <v>66</v>
      </c>
      <c r="G117" s="257"/>
      <c r="H117" s="76" t="s">
        <v>67</v>
      </c>
    </row>
    <row r="118" spans="2:9" x14ac:dyDescent="0.25">
      <c r="B118" s="50" t="s">
        <v>10</v>
      </c>
      <c r="C118" s="225" t="s">
        <v>135</v>
      </c>
      <c r="D118" s="225"/>
      <c r="E118" s="225"/>
      <c r="F118" s="250">
        <v>0</v>
      </c>
      <c r="G118" s="250"/>
      <c r="H118" s="91">
        <v>0</v>
      </c>
    </row>
    <row r="119" spans="2:9" s="33" customFormat="1" ht="18.75" customHeight="1" x14ac:dyDescent="0.25">
      <c r="B119" s="217" t="s">
        <v>136</v>
      </c>
      <c r="C119" s="217"/>
      <c r="D119" s="217"/>
      <c r="E119" s="217"/>
      <c r="F119" s="226">
        <f>SUM(F118)</f>
        <v>0</v>
      </c>
      <c r="G119" s="226"/>
      <c r="H119" s="140">
        <f>ROUND(SUM(H118),2)</f>
        <v>0</v>
      </c>
      <c r="I119" s="99"/>
    </row>
    <row r="120" spans="2:9" ht="16.5" customHeight="1" x14ac:dyDescent="0.25">
      <c r="B120" s="144"/>
      <c r="C120" s="145"/>
      <c r="D120" s="146"/>
      <c r="E120" s="146"/>
      <c r="F120" s="145"/>
      <c r="G120" s="145"/>
      <c r="H120" s="147"/>
    </row>
    <row r="121" spans="2:9" ht="19.5" customHeight="1" x14ac:dyDescent="0.25">
      <c r="B121" s="219" t="s">
        <v>100</v>
      </c>
      <c r="C121" s="219"/>
      <c r="D121" s="227" t="s">
        <v>137</v>
      </c>
      <c r="E121" s="227"/>
      <c r="F121" s="227"/>
      <c r="G121" s="227"/>
      <c r="H121" s="227"/>
    </row>
    <row r="122" spans="2:9" s="38" customFormat="1" ht="15.75" customHeight="1" x14ac:dyDescent="0.25">
      <c r="B122" s="148"/>
      <c r="C122" s="228" t="s">
        <v>138</v>
      </c>
      <c r="D122" s="228"/>
      <c r="E122" s="228"/>
      <c r="F122" s="228"/>
      <c r="G122" s="228"/>
      <c r="H122" s="149" t="s">
        <v>67</v>
      </c>
      <c r="I122" s="158"/>
    </row>
    <row r="123" spans="2:9" ht="19.5" customHeight="1" x14ac:dyDescent="0.25">
      <c r="B123" s="150" t="s">
        <v>139</v>
      </c>
      <c r="C123" s="213" t="s">
        <v>123</v>
      </c>
      <c r="D123" s="213"/>
      <c r="E123" s="213"/>
      <c r="F123" s="214"/>
      <c r="G123" s="214"/>
      <c r="H123" s="151">
        <f>H114</f>
        <v>158.96</v>
      </c>
    </row>
    <row r="124" spans="2:9" ht="19.5" customHeight="1" x14ac:dyDescent="0.25">
      <c r="B124" s="150" t="s">
        <v>140</v>
      </c>
      <c r="C124" s="213" t="s">
        <v>134</v>
      </c>
      <c r="D124" s="213"/>
      <c r="E124" s="213"/>
      <c r="F124" s="214"/>
      <c r="G124" s="214"/>
      <c r="H124" s="151">
        <f>H118</f>
        <v>0</v>
      </c>
    </row>
    <row r="125" spans="2:9" s="38" customFormat="1" ht="28.5" customHeight="1" x14ac:dyDescent="0.25">
      <c r="B125" s="221" t="s">
        <v>141</v>
      </c>
      <c r="C125" s="221"/>
      <c r="D125" s="221"/>
      <c r="E125" s="221"/>
      <c r="F125" s="212"/>
      <c r="G125" s="212"/>
      <c r="H125" s="152">
        <f>SUM(H122:H124)</f>
        <v>158.96</v>
      </c>
      <c r="I125" s="158"/>
    </row>
    <row r="126" spans="2:9" x14ac:dyDescent="0.25">
      <c r="B126" s="122"/>
      <c r="C126" s="122"/>
      <c r="D126" s="122"/>
      <c r="E126" s="122"/>
      <c r="F126" s="122"/>
      <c r="G126" s="122"/>
      <c r="H126" s="122"/>
    </row>
    <row r="127" spans="2:9" ht="30.75" customHeight="1" x14ac:dyDescent="0.25">
      <c r="B127" s="222" t="s">
        <v>142</v>
      </c>
      <c r="C127" s="222"/>
      <c r="D127" s="223" t="s">
        <v>143</v>
      </c>
      <c r="E127" s="223"/>
      <c r="F127" s="223"/>
      <c r="G127" s="223"/>
      <c r="H127" s="223"/>
      <c r="I127" s="162"/>
    </row>
    <row r="128" spans="2:9" ht="15.75" x14ac:dyDescent="0.25">
      <c r="B128" s="153">
        <v>5</v>
      </c>
      <c r="C128" s="224" t="s">
        <v>144</v>
      </c>
      <c r="D128" s="224"/>
      <c r="E128" s="224"/>
      <c r="F128" s="224"/>
      <c r="G128" s="224"/>
      <c r="H128" s="154" t="s">
        <v>67</v>
      </c>
    </row>
    <row r="129" spans="1:11" ht="21" customHeight="1" x14ac:dyDescent="0.25">
      <c r="B129" s="163" t="s">
        <v>10</v>
      </c>
      <c r="C129" s="213" t="s">
        <v>145</v>
      </c>
      <c r="D129" s="213"/>
      <c r="E129" s="213"/>
      <c r="F129" s="213"/>
      <c r="G129" s="213"/>
      <c r="H129" s="164">
        <f>'Unif e Equip-AL'!I7</f>
        <v>36.347999999999999</v>
      </c>
    </row>
    <row r="130" spans="1:11" ht="21" customHeight="1" x14ac:dyDescent="0.25">
      <c r="B130" s="163" t="s">
        <v>12</v>
      </c>
      <c r="C130" s="213" t="s">
        <v>146</v>
      </c>
      <c r="D130" s="213"/>
      <c r="E130" s="213"/>
      <c r="F130" s="213"/>
      <c r="G130" s="213"/>
      <c r="H130" s="164">
        <v>0</v>
      </c>
    </row>
    <row r="131" spans="1:11" ht="21" customHeight="1" x14ac:dyDescent="0.25">
      <c r="B131" s="163" t="s">
        <v>15</v>
      </c>
      <c r="C131" s="213" t="s">
        <v>147</v>
      </c>
      <c r="D131" s="213"/>
      <c r="E131" s="213"/>
      <c r="F131" s="213"/>
      <c r="G131" s="213"/>
      <c r="H131" s="164">
        <v>0</v>
      </c>
    </row>
    <row r="132" spans="1:11" ht="21" customHeight="1" x14ac:dyDescent="0.25">
      <c r="B132" s="50" t="s">
        <v>18</v>
      </c>
      <c r="C132" s="225" t="s">
        <v>148</v>
      </c>
      <c r="D132" s="225"/>
      <c r="E132" s="225"/>
      <c r="F132" s="225"/>
      <c r="G132" s="225"/>
      <c r="H132" s="91"/>
    </row>
    <row r="133" spans="1:11" s="33" customFormat="1" ht="25.5" customHeight="1" x14ac:dyDescent="0.25">
      <c r="B133" s="221" t="s">
        <v>149</v>
      </c>
      <c r="C133" s="221"/>
      <c r="D133" s="221"/>
      <c r="E133" s="221"/>
      <c r="F133" s="221"/>
      <c r="G133" s="221"/>
      <c r="H133" s="152">
        <f>SUM(H129:H132)</f>
        <v>36.347999999999999</v>
      </c>
      <c r="I133" s="99"/>
    </row>
    <row r="134" spans="1:11" x14ac:dyDescent="0.25">
      <c r="A134" s="34"/>
      <c r="B134" s="165"/>
      <c r="C134" s="166"/>
      <c r="D134" s="166"/>
      <c r="E134" s="166"/>
      <c r="F134" s="167"/>
      <c r="G134" s="167"/>
      <c r="H134" s="168"/>
      <c r="I134" s="100"/>
    </row>
    <row r="135" spans="1:11" ht="30.75" customHeight="1" x14ac:dyDescent="0.25">
      <c r="B135" s="222" t="s">
        <v>150</v>
      </c>
      <c r="C135" s="222"/>
      <c r="D135" s="223" t="s">
        <v>151</v>
      </c>
      <c r="E135" s="223"/>
      <c r="F135" s="223"/>
      <c r="G135" s="223"/>
      <c r="H135" s="223"/>
      <c r="I135" s="162"/>
    </row>
    <row r="136" spans="1:11" s="38" customFormat="1" ht="18.75" customHeight="1" x14ac:dyDescent="0.25">
      <c r="B136" s="169">
        <v>6</v>
      </c>
      <c r="C136" s="228" t="s">
        <v>144</v>
      </c>
      <c r="D136" s="228"/>
      <c r="E136" s="228"/>
      <c r="F136" s="243" t="s">
        <v>66</v>
      </c>
      <c r="G136" s="243"/>
      <c r="H136" s="170" t="s">
        <v>67</v>
      </c>
      <c r="I136" s="162"/>
    </row>
    <row r="137" spans="1:11" s="38" customFormat="1" ht="19.5" customHeight="1" x14ac:dyDescent="0.25">
      <c r="B137" s="211" t="s">
        <v>10</v>
      </c>
      <c r="C137" s="208" t="s">
        <v>152</v>
      </c>
      <c r="D137" s="208"/>
      <c r="E137" s="208"/>
      <c r="F137" s="172" t="s">
        <v>153</v>
      </c>
      <c r="G137" s="173">
        <f>H150+H151+H152+H153+H154</f>
        <v>2291.2421599999998</v>
      </c>
      <c r="H137" s="207">
        <f>ROUND(G137*G138,2)</f>
        <v>173.45</v>
      </c>
      <c r="I137" s="162"/>
      <c r="J137" s="39"/>
    </row>
    <row r="138" spans="1:11" s="38" customFormat="1" ht="19.5" customHeight="1" x14ac:dyDescent="0.25">
      <c r="B138" s="211"/>
      <c r="C138" s="208"/>
      <c r="D138" s="208"/>
      <c r="E138" s="208"/>
      <c r="F138" s="174" t="s">
        <v>66</v>
      </c>
      <c r="G138" s="203">
        <v>7.5700000000000003E-2</v>
      </c>
      <c r="H138" s="207"/>
      <c r="I138" s="162"/>
      <c r="J138" s="39"/>
      <c r="K138" s="39"/>
    </row>
    <row r="139" spans="1:11" s="38" customFormat="1" ht="19.5" customHeight="1" x14ac:dyDescent="0.25">
      <c r="B139" s="171" t="s">
        <v>12</v>
      </c>
      <c r="C139" s="209" t="s">
        <v>154</v>
      </c>
      <c r="D139" s="209"/>
      <c r="E139" s="209"/>
      <c r="F139" s="172" t="s">
        <v>153</v>
      </c>
      <c r="G139" s="173">
        <f>G137+H137</f>
        <v>2464.6921599999996</v>
      </c>
      <c r="H139" s="207">
        <f>ROUND(G139*G140,2)</f>
        <v>180.66</v>
      </c>
      <c r="I139" s="162"/>
      <c r="K139" s="39"/>
    </row>
    <row r="140" spans="1:11" s="38" customFormat="1" ht="19.5" customHeight="1" x14ac:dyDescent="0.25">
      <c r="B140" s="171"/>
      <c r="C140" s="209"/>
      <c r="D140" s="209"/>
      <c r="E140" s="209"/>
      <c r="F140" s="174" t="s">
        <v>66</v>
      </c>
      <c r="G140" s="203">
        <v>7.3300000000000004E-2</v>
      </c>
      <c r="H140" s="207"/>
      <c r="I140" s="162"/>
      <c r="K140" s="39"/>
    </row>
    <row r="141" spans="1:11" s="38" customFormat="1" ht="19.5" customHeight="1" x14ac:dyDescent="0.25">
      <c r="B141" s="171" t="s">
        <v>15</v>
      </c>
      <c r="C141" s="80" t="s">
        <v>155</v>
      </c>
      <c r="D141" s="82"/>
      <c r="E141" s="175"/>
      <c r="F141" s="244">
        <f>SUM(F142:G145)</f>
        <v>0.1225</v>
      </c>
      <c r="G141" s="244"/>
      <c r="H141" s="176">
        <f>SUM(H142:H145)</f>
        <v>369.29251163532757</v>
      </c>
      <c r="I141" s="162"/>
      <c r="K141" s="39"/>
    </row>
    <row r="142" spans="1:11" s="38" customFormat="1" ht="19.5" customHeight="1" x14ac:dyDescent="0.25">
      <c r="B142" s="247"/>
      <c r="C142" s="209" t="s">
        <v>156</v>
      </c>
      <c r="D142" s="245" t="s">
        <v>157</v>
      </c>
      <c r="E142" s="245"/>
      <c r="F142" s="246">
        <f>IF(F8=1,1.65%,IF(F8=2,0.65%,IF(F8=3,F8,IF(F8=4,F8,"RT Indefinido"))))</f>
        <v>1.6500000000000001E-2</v>
      </c>
      <c r="G142" s="246"/>
      <c r="H142" s="177">
        <f>ROUND((((G139+H139))/((1-F141)))*F142,2)</f>
        <v>49.74</v>
      </c>
      <c r="I142" s="162"/>
      <c r="K142" s="39"/>
    </row>
    <row r="143" spans="1:11" s="38" customFormat="1" ht="19.5" customHeight="1" x14ac:dyDescent="0.25">
      <c r="B143" s="247"/>
      <c r="C143" s="209"/>
      <c r="D143" s="245" t="s">
        <v>158</v>
      </c>
      <c r="E143" s="245"/>
      <c r="F143" s="246">
        <f>IF(F8=1,7.6%,IF(F8=2,3%,IF(F8=3,F8,IF(F8=4,F8,"RT Indefinido"))))</f>
        <v>7.5999999999999998E-2</v>
      </c>
      <c r="G143" s="246"/>
      <c r="H143" s="177">
        <f>((G139+H139)/(1-F141)*F143)</f>
        <v>229.11312154985751</v>
      </c>
      <c r="I143" s="162"/>
      <c r="K143" s="39"/>
    </row>
    <row r="144" spans="1:11" s="38" customFormat="1" ht="19.5" customHeight="1" x14ac:dyDescent="0.25">
      <c r="B144" s="171"/>
      <c r="C144" s="209" t="s">
        <v>159</v>
      </c>
      <c r="D144" s="209"/>
      <c r="E144" s="209"/>
      <c r="F144" s="248">
        <v>0</v>
      </c>
      <c r="G144" s="248"/>
      <c r="H144" s="177">
        <f>F144*(H46+H91+H133+H67+H137)</f>
        <v>0</v>
      </c>
      <c r="I144" s="162"/>
      <c r="K144" s="39"/>
    </row>
    <row r="145" spans="1:11" s="38" customFormat="1" ht="19.5" customHeight="1" x14ac:dyDescent="0.25">
      <c r="B145" s="171"/>
      <c r="C145" s="209" t="s">
        <v>160</v>
      </c>
      <c r="D145" s="209"/>
      <c r="E145" s="209"/>
      <c r="F145" s="249">
        <v>0.03</v>
      </c>
      <c r="G145" s="249"/>
      <c r="H145" s="177">
        <f>((G139+H139)/(1-F141))*F145</f>
        <v>90.439390085470066</v>
      </c>
      <c r="I145" s="162"/>
      <c r="K145" s="39"/>
    </row>
    <row r="146" spans="1:11" s="36" customFormat="1" ht="28.5" customHeight="1" x14ac:dyDescent="0.25">
      <c r="B146" s="221" t="s">
        <v>161</v>
      </c>
      <c r="C146" s="221"/>
      <c r="D146" s="221"/>
      <c r="E146" s="221"/>
      <c r="F146" s="212">
        <f>F141+G140+G138</f>
        <v>0.27150000000000002</v>
      </c>
      <c r="G146" s="212"/>
      <c r="H146" s="152">
        <f>H141+H139+H137</f>
        <v>723.40251163532753</v>
      </c>
      <c r="I146" s="102"/>
      <c r="K146" s="39"/>
    </row>
    <row r="147" spans="1:11" s="38" customFormat="1" ht="24" customHeight="1" x14ac:dyDescent="0.25">
      <c r="B147" s="117"/>
      <c r="C147" s="178"/>
      <c r="D147" s="178"/>
      <c r="E147" s="178"/>
      <c r="F147" s="179"/>
      <c r="G147" s="179"/>
      <c r="H147" s="119"/>
      <c r="I147" s="158"/>
      <c r="K147" s="39"/>
    </row>
    <row r="148" spans="1:11" ht="24" customHeight="1" x14ac:dyDescent="0.4">
      <c r="B148" s="241" t="s">
        <v>162</v>
      </c>
      <c r="C148" s="241"/>
      <c r="D148" s="241"/>
      <c r="E148" s="241"/>
      <c r="F148" s="241"/>
      <c r="G148" s="241"/>
      <c r="H148" s="241"/>
    </row>
    <row r="149" spans="1:11" x14ac:dyDescent="0.25">
      <c r="B149" s="242" t="s">
        <v>27</v>
      </c>
      <c r="C149" s="242"/>
      <c r="D149" s="242"/>
      <c r="E149" s="242"/>
      <c r="F149" s="242"/>
      <c r="G149" s="242"/>
      <c r="H149" s="242"/>
    </row>
    <row r="150" spans="1:11" ht="15.75" customHeight="1" x14ac:dyDescent="0.25">
      <c r="B150" s="50" t="s">
        <v>10</v>
      </c>
      <c r="C150" s="235" t="s">
        <v>163</v>
      </c>
      <c r="D150" s="235"/>
      <c r="E150" s="235"/>
      <c r="F150" s="235"/>
      <c r="G150" s="84">
        <f>H150/$H$157</f>
        <v>0.3268776613283077</v>
      </c>
      <c r="H150" s="180">
        <f>H46</f>
        <v>985.42</v>
      </c>
    </row>
    <row r="151" spans="1:11" ht="15.75" customHeight="1" x14ac:dyDescent="0.25">
      <c r="B151" s="50" t="s">
        <v>12</v>
      </c>
      <c r="C151" s="235" t="s">
        <v>164</v>
      </c>
      <c r="D151" s="235"/>
      <c r="E151" s="235"/>
      <c r="F151" s="235"/>
      <c r="G151" s="84">
        <f>H151/$H$157</f>
        <v>0.34556858717113154</v>
      </c>
      <c r="H151" s="180">
        <f>H91</f>
        <v>1041.7665</v>
      </c>
    </row>
    <row r="152" spans="1:11" ht="15.75" customHeight="1" x14ac:dyDescent="0.25">
      <c r="B152" s="50" t="s">
        <v>15</v>
      </c>
      <c r="C152" s="235" t="s">
        <v>165</v>
      </c>
      <c r="D152" s="235"/>
      <c r="E152" s="235"/>
      <c r="F152" s="235"/>
      <c r="G152" s="84">
        <f>H152/$H$157</f>
        <v>2.2804564878522504E-2</v>
      </c>
      <c r="H152" s="180">
        <f>H101</f>
        <v>68.747659999999996</v>
      </c>
    </row>
    <row r="153" spans="1:11" ht="15.75" customHeight="1" x14ac:dyDescent="0.25">
      <c r="B153" s="50" t="s">
        <v>18</v>
      </c>
      <c r="C153" s="235" t="s">
        <v>166</v>
      </c>
      <c r="D153" s="235"/>
      <c r="E153" s="235"/>
      <c r="F153" s="235"/>
      <c r="G153" s="84">
        <f>H153/$H$157</f>
        <v>5.2729265739225706E-2</v>
      </c>
      <c r="H153" s="180">
        <f>H125</f>
        <v>158.96</v>
      </c>
    </row>
    <row r="154" spans="1:11" s="38" customFormat="1" ht="15.75" customHeight="1" x14ac:dyDescent="0.25">
      <c r="B154" s="171" t="s">
        <v>50</v>
      </c>
      <c r="C154" s="235" t="s">
        <v>167</v>
      </c>
      <c r="D154" s="235"/>
      <c r="E154" s="235"/>
      <c r="F154" s="235"/>
      <c r="G154" s="84">
        <f>H154/$H$157</f>
        <v>1.2057142369711725E-2</v>
      </c>
      <c r="H154" s="180">
        <f>H133</f>
        <v>36.347999999999999</v>
      </c>
      <c r="I154" s="158"/>
    </row>
    <row r="155" spans="1:11" s="38" customFormat="1" ht="19.5" customHeight="1" x14ac:dyDescent="0.25">
      <c r="B155" s="85"/>
      <c r="C155" s="236" t="s">
        <v>168</v>
      </c>
      <c r="D155" s="236"/>
      <c r="E155" s="236"/>
      <c r="F155" s="236"/>
      <c r="G155" s="181"/>
      <c r="H155" s="182">
        <f>SUM(H150:H154)</f>
        <v>2291.2421599999998</v>
      </c>
      <c r="I155" s="158"/>
    </row>
    <row r="156" spans="1:11" s="38" customFormat="1" ht="15.75" customHeight="1" x14ac:dyDescent="0.25">
      <c r="B156" s="171" t="s">
        <v>52</v>
      </c>
      <c r="C156" s="235" t="s">
        <v>169</v>
      </c>
      <c r="D156" s="235"/>
      <c r="E156" s="235"/>
      <c r="F156" s="235"/>
      <c r="G156" s="84">
        <f>H156/$H$157</f>
        <v>0.23996277851310077</v>
      </c>
      <c r="H156" s="180">
        <f>H146</f>
        <v>723.40251163532753</v>
      </c>
      <c r="I156" s="158"/>
    </row>
    <row r="157" spans="1:11" s="38" customFormat="1" ht="27.75" customHeight="1" x14ac:dyDescent="0.25">
      <c r="B157" s="237" t="s">
        <v>170</v>
      </c>
      <c r="C157" s="237"/>
      <c r="D157" s="237"/>
      <c r="E157" s="237"/>
      <c r="F157" s="237"/>
      <c r="G157" s="183"/>
      <c r="H157" s="184">
        <f>SUM(H155:H156)</f>
        <v>3014.6446716353275</v>
      </c>
      <c r="I157" s="158"/>
    </row>
    <row r="158" spans="1:11" ht="19.5" customHeight="1" x14ac:dyDescent="0.25">
      <c r="A158" s="34"/>
      <c r="B158" s="165"/>
      <c r="C158" s="166"/>
      <c r="D158" s="166"/>
      <c r="E158" s="166"/>
      <c r="F158" s="167"/>
      <c r="G158" s="167"/>
      <c r="H158" s="168"/>
      <c r="I158" s="100"/>
    </row>
    <row r="159" spans="1:11" ht="24" customHeight="1" x14ac:dyDescent="0.4">
      <c r="B159" s="231" t="s">
        <v>171</v>
      </c>
      <c r="C159" s="231"/>
      <c r="D159" s="231"/>
      <c r="E159" s="231"/>
      <c r="F159" s="231"/>
      <c r="G159" s="231"/>
      <c r="H159" s="231"/>
    </row>
    <row r="160" spans="1:11" ht="18.75" customHeight="1" x14ac:dyDescent="0.25">
      <c r="B160" s="238" t="s">
        <v>27</v>
      </c>
      <c r="C160" s="238"/>
      <c r="D160" s="238"/>
      <c r="E160" s="238"/>
      <c r="F160" s="238"/>
      <c r="G160" s="238"/>
      <c r="H160" s="238"/>
    </row>
    <row r="161" spans="1:9" ht="64.5" customHeight="1" x14ac:dyDescent="0.25">
      <c r="B161" s="239" t="s">
        <v>172</v>
      </c>
      <c r="C161" s="239"/>
      <c r="D161" s="185" t="s">
        <v>173</v>
      </c>
      <c r="E161" s="185" t="s">
        <v>174</v>
      </c>
      <c r="F161" s="185" t="s">
        <v>175</v>
      </c>
      <c r="G161" s="185" t="s">
        <v>176</v>
      </c>
      <c r="H161" s="186" t="s">
        <v>177</v>
      </c>
    </row>
    <row r="162" spans="1:9" ht="39.75" customHeight="1" x14ac:dyDescent="0.25">
      <c r="B162" s="240" t="str">
        <f>H23</f>
        <v>AUX. DE ALMOXARIFADO 40h - CBO: 4141-05 - (AL)</v>
      </c>
      <c r="C162" s="240"/>
      <c r="D162" s="187">
        <f>H157</f>
        <v>3014.6446716353275</v>
      </c>
      <c r="E162" s="188">
        <v>1</v>
      </c>
      <c r="F162" s="189">
        <f>D162*E162</f>
        <v>3014.6446716353275</v>
      </c>
      <c r="G162" s="190">
        <v>1</v>
      </c>
      <c r="H162" s="191">
        <f>F162*G162</f>
        <v>3014.6446716353275</v>
      </c>
    </row>
    <row r="163" spans="1:9" s="34" customFormat="1" ht="30.75" customHeight="1" x14ac:dyDescent="0.25">
      <c r="A163" s="100"/>
      <c r="B163" s="229" t="s">
        <v>178</v>
      </c>
      <c r="C163" s="229"/>
      <c r="D163" s="229"/>
      <c r="E163" s="229"/>
      <c r="F163" s="229"/>
      <c r="G163" s="229"/>
      <c r="H163" s="192">
        <f>SUM(H162)</f>
        <v>3014.6446716353275</v>
      </c>
      <c r="I163" s="100"/>
    </row>
    <row r="164" spans="1:9" s="34" customFormat="1" ht="19.5" customHeight="1" x14ac:dyDescent="0.25">
      <c r="A164" s="100"/>
      <c r="B164" s="230"/>
      <c r="C164" s="230"/>
      <c r="D164" s="106"/>
      <c r="E164" s="106"/>
      <c r="F164" s="106"/>
      <c r="G164" s="106"/>
      <c r="H164" s="193"/>
      <c r="I164" s="100"/>
    </row>
    <row r="165" spans="1:9" ht="24" customHeight="1" x14ac:dyDescent="0.4">
      <c r="B165" s="231" t="s">
        <v>179</v>
      </c>
      <c r="C165" s="231"/>
      <c r="D165" s="231"/>
      <c r="E165" s="231"/>
      <c r="F165" s="231"/>
      <c r="G165" s="231"/>
      <c r="H165" s="231"/>
    </row>
    <row r="166" spans="1:9" ht="18.75" customHeight="1" x14ac:dyDescent="0.25">
      <c r="B166" s="232" t="s">
        <v>180</v>
      </c>
      <c r="C166" s="232"/>
      <c r="D166" s="232"/>
      <c r="E166" s="232"/>
      <c r="F166" s="232"/>
      <c r="G166" s="232"/>
      <c r="H166" s="194" t="s">
        <v>181</v>
      </c>
    </row>
    <row r="167" spans="1:9" ht="30" customHeight="1" x14ac:dyDescent="0.25">
      <c r="B167" s="195" t="s">
        <v>10</v>
      </c>
      <c r="C167" s="233" t="s">
        <v>182</v>
      </c>
      <c r="D167" s="233"/>
      <c r="E167" s="233"/>
      <c r="F167" s="233"/>
      <c r="G167" s="233"/>
      <c r="H167" s="196">
        <f>F162</f>
        <v>3014.6446716353275</v>
      </c>
    </row>
    <row r="168" spans="1:9" ht="30" customHeight="1" x14ac:dyDescent="0.25">
      <c r="B168" s="195" t="s">
        <v>12</v>
      </c>
      <c r="C168" s="233" t="s">
        <v>183</v>
      </c>
      <c r="D168" s="233"/>
      <c r="E168" s="233"/>
      <c r="F168" s="233"/>
      <c r="G168" s="233"/>
      <c r="H168" s="196">
        <f>H163</f>
        <v>3014.6446716353275</v>
      </c>
    </row>
    <row r="169" spans="1:9" ht="30" customHeight="1" x14ac:dyDescent="0.25">
      <c r="B169" s="197" t="s">
        <v>12</v>
      </c>
      <c r="C169" s="234" t="s">
        <v>184</v>
      </c>
      <c r="D169" s="234"/>
      <c r="E169" s="234"/>
      <c r="F169" s="234"/>
      <c r="G169" s="234"/>
      <c r="H169" s="198">
        <f>H168*H13</f>
        <v>60292.893432706551</v>
      </c>
    </row>
    <row r="170" spans="1:9" ht="19.5" customHeight="1" x14ac:dyDescent="0.25"/>
    <row r="171" spans="1:9" ht="19.5" customHeight="1" x14ac:dyDescent="0.25"/>
  </sheetData>
  <mergeCells count="236">
    <mergeCell ref="B1:H1"/>
    <mergeCell ref="B2:H2"/>
    <mergeCell ref="C3:D3"/>
    <mergeCell ref="C4:H4"/>
    <mergeCell ref="B5:H5"/>
    <mergeCell ref="B6:C6"/>
    <mergeCell ref="D6:H6"/>
    <mergeCell ref="B7:C7"/>
    <mergeCell ref="D7:H7"/>
    <mergeCell ref="B8:D8"/>
    <mergeCell ref="B9:H9"/>
    <mergeCell ref="C10:F10"/>
    <mergeCell ref="C11:D11"/>
    <mergeCell ref="F11:H11"/>
    <mergeCell ref="C12:F12"/>
    <mergeCell ref="G12:H12"/>
    <mergeCell ref="C13:G13"/>
    <mergeCell ref="C14:H14"/>
    <mergeCell ref="C15:H15"/>
    <mergeCell ref="C16:H16"/>
    <mergeCell ref="C17:H17"/>
    <mergeCell ref="B18:H18"/>
    <mergeCell ref="B19:H19"/>
    <mergeCell ref="B20:H20"/>
    <mergeCell ref="B21:H21"/>
    <mergeCell ref="B22:H22"/>
    <mergeCell ref="C23:G23"/>
    <mergeCell ref="C24:G24"/>
    <mergeCell ref="C25:D25"/>
    <mergeCell ref="C26:G26"/>
    <mergeCell ref="C27:G27"/>
    <mergeCell ref="C28:H28"/>
    <mergeCell ref="B30:C30"/>
    <mergeCell ref="D30:H30"/>
    <mergeCell ref="C31:F31"/>
    <mergeCell ref="C32:G32"/>
    <mergeCell ref="D33:E33"/>
    <mergeCell ref="F33:G33"/>
    <mergeCell ref="D34:E34"/>
    <mergeCell ref="F34:G34"/>
    <mergeCell ref="C35:D35"/>
    <mergeCell ref="C36:G36"/>
    <mergeCell ref="C37:G37"/>
    <mergeCell ref="C38:G38"/>
    <mergeCell ref="C39:G39"/>
    <mergeCell ref="C33:C34"/>
    <mergeCell ref="C40:G40"/>
    <mergeCell ref="C41:G41"/>
    <mergeCell ref="D42:G42"/>
    <mergeCell ref="D43:G43"/>
    <mergeCell ref="D44:G44"/>
    <mergeCell ref="D45:G45"/>
    <mergeCell ref="B46:G46"/>
    <mergeCell ref="B48:C48"/>
    <mergeCell ref="D48:H48"/>
    <mergeCell ref="C42:C45"/>
    <mergeCell ref="B49:C49"/>
    <mergeCell ref="D49:H49"/>
    <mergeCell ref="C50:E50"/>
    <mergeCell ref="F50:G50"/>
    <mergeCell ref="C51:E51"/>
    <mergeCell ref="F51:G51"/>
    <mergeCell ref="C52:E52"/>
    <mergeCell ref="F52:G52"/>
    <mergeCell ref="B53:G53"/>
    <mergeCell ref="B55:G55"/>
    <mergeCell ref="B57:C57"/>
    <mergeCell ref="D57:H57"/>
    <mergeCell ref="C58:E58"/>
    <mergeCell ref="F58:G58"/>
    <mergeCell ref="C59:E59"/>
    <mergeCell ref="F59:G59"/>
    <mergeCell ref="C60:E60"/>
    <mergeCell ref="F60:G60"/>
    <mergeCell ref="C61:E61"/>
    <mergeCell ref="F61:G61"/>
    <mergeCell ref="C62:E62"/>
    <mergeCell ref="F62:G62"/>
    <mergeCell ref="C63:E63"/>
    <mergeCell ref="F63:G63"/>
    <mergeCell ref="C64:E64"/>
    <mergeCell ref="F64:G64"/>
    <mergeCell ref="C65:E65"/>
    <mergeCell ref="F65:G65"/>
    <mergeCell ref="C66:E66"/>
    <mergeCell ref="F66:G66"/>
    <mergeCell ref="B67:E67"/>
    <mergeCell ref="F67:G67"/>
    <mergeCell ref="B69:C69"/>
    <mergeCell ref="D69:H69"/>
    <mergeCell ref="C70:G70"/>
    <mergeCell ref="D71:E71"/>
    <mergeCell ref="F71:G71"/>
    <mergeCell ref="C71:C73"/>
    <mergeCell ref="D72:E72"/>
    <mergeCell ref="F72:G72"/>
    <mergeCell ref="D73:E73"/>
    <mergeCell ref="F73:G73"/>
    <mergeCell ref="D74:E74"/>
    <mergeCell ref="F74:G74"/>
    <mergeCell ref="D75:E75"/>
    <mergeCell ref="F75:G75"/>
    <mergeCell ref="D76:E76"/>
    <mergeCell ref="F76:G76"/>
    <mergeCell ref="C77:G77"/>
    <mergeCell ref="C78:G78"/>
    <mergeCell ref="C79:G79"/>
    <mergeCell ref="C74:C76"/>
    <mergeCell ref="D80:G80"/>
    <mergeCell ref="D81:G81"/>
    <mergeCell ref="D82:G82"/>
    <mergeCell ref="B83:G83"/>
    <mergeCell ref="C84:H84"/>
    <mergeCell ref="B86:C86"/>
    <mergeCell ref="D86:H86"/>
    <mergeCell ref="C87:G87"/>
    <mergeCell ref="C88:G88"/>
    <mergeCell ref="C80:C82"/>
    <mergeCell ref="C89:G89"/>
    <mergeCell ref="C90:G90"/>
    <mergeCell ref="B91:G91"/>
    <mergeCell ref="B93:C93"/>
    <mergeCell ref="D93:H93"/>
    <mergeCell ref="C94:E94"/>
    <mergeCell ref="F94:G94"/>
    <mergeCell ref="C95:E95"/>
    <mergeCell ref="F95:G95"/>
    <mergeCell ref="C96:E96"/>
    <mergeCell ref="F96:G96"/>
    <mergeCell ref="C97:E97"/>
    <mergeCell ref="F97:G97"/>
    <mergeCell ref="C98:E98"/>
    <mergeCell ref="F98:G98"/>
    <mergeCell ref="C99:E99"/>
    <mergeCell ref="F99:G99"/>
    <mergeCell ref="C100:E100"/>
    <mergeCell ref="F100:G100"/>
    <mergeCell ref="B101:E101"/>
    <mergeCell ref="F101:G101"/>
    <mergeCell ref="B103:C103"/>
    <mergeCell ref="D103:H103"/>
    <mergeCell ref="B104:C104"/>
    <mergeCell ref="D104:H104"/>
    <mergeCell ref="C105:E105"/>
    <mergeCell ref="F105:G105"/>
    <mergeCell ref="C117:E117"/>
    <mergeCell ref="F117:G117"/>
    <mergeCell ref="C118:E118"/>
    <mergeCell ref="F118:G118"/>
    <mergeCell ref="C106:E106"/>
    <mergeCell ref="F106:G106"/>
    <mergeCell ref="C107:E107"/>
    <mergeCell ref="F107:G107"/>
    <mergeCell ref="C108:E108"/>
    <mergeCell ref="F108:G108"/>
    <mergeCell ref="C109:E109"/>
    <mergeCell ref="F109:G109"/>
    <mergeCell ref="C110:E110"/>
    <mergeCell ref="F110:G110"/>
    <mergeCell ref="F146:G146"/>
    <mergeCell ref="B148:H148"/>
    <mergeCell ref="B149:H149"/>
    <mergeCell ref="C150:F150"/>
    <mergeCell ref="B133:G133"/>
    <mergeCell ref="B135:C135"/>
    <mergeCell ref="D135:H135"/>
    <mergeCell ref="C136:E136"/>
    <mergeCell ref="F136:G136"/>
    <mergeCell ref="F141:G141"/>
    <mergeCell ref="D142:E142"/>
    <mergeCell ref="F142:G142"/>
    <mergeCell ref="D143:E143"/>
    <mergeCell ref="F143:G143"/>
    <mergeCell ref="B142:B143"/>
    <mergeCell ref="C142:C143"/>
    <mergeCell ref="C144:E144"/>
    <mergeCell ref="F144:G144"/>
    <mergeCell ref="C145:E145"/>
    <mergeCell ref="F145:G145"/>
    <mergeCell ref="B146:E146"/>
    <mergeCell ref="B163:G163"/>
    <mergeCell ref="B164:C164"/>
    <mergeCell ref="B165:H165"/>
    <mergeCell ref="B166:G166"/>
    <mergeCell ref="C167:G167"/>
    <mergeCell ref="C168:G168"/>
    <mergeCell ref="C169:G169"/>
    <mergeCell ref="C151:F151"/>
    <mergeCell ref="C152:F152"/>
    <mergeCell ref="C153:F153"/>
    <mergeCell ref="C154:F154"/>
    <mergeCell ref="C155:F155"/>
    <mergeCell ref="C156:F156"/>
    <mergeCell ref="B157:F157"/>
    <mergeCell ref="B159:H159"/>
    <mergeCell ref="B160:H160"/>
    <mergeCell ref="B161:C161"/>
    <mergeCell ref="B162:C162"/>
    <mergeCell ref="B125:E125"/>
    <mergeCell ref="B127:C127"/>
    <mergeCell ref="D127:H127"/>
    <mergeCell ref="C128:G128"/>
    <mergeCell ref="C129:G129"/>
    <mergeCell ref="C130:G130"/>
    <mergeCell ref="C131:G131"/>
    <mergeCell ref="C132:G132"/>
    <mergeCell ref="B119:E119"/>
    <mergeCell ref="F119:G119"/>
    <mergeCell ref="B121:C121"/>
    <mergeCell ref="D121:H121"/>
    <mergeCell ref="C122:E122"/>
    <mergeCell ref="F122:G122"/>
    <mergeCell ref="H33:H34"/>
    <mergeCell ref="H71:H73"/>
    <mergeCell ref="H74:H76"/>
    <mergeCell ref="H137:H138"/>
    <mergeCell ref="H139:H140"/>
    <mergeCell ref="C137:E138"/>
    <mergeCell ref="C139:E140"/>
    <mergeCell ref="B33:B34"/>
    <mergeCell ref="B42:B45"/>
    <mergeCell ref="B71:B73"/>
    <mergeCell ref="B74:B76"/>
    <mergeCell ref="B80:B82"/>
    <mergeCell ref="B137:B138"/>
    <mergeCell ref="F125:G125"/>
    <mergeCell ref="C123:E123"/>
    <mergeCell ref="F123:G123"/>
    <mergeCell ref="C124:E124"/>
    <mergeCell ref="F124:G124"/>
    <mergeCell ref="C111:E111"/>
    <mergeCell ref="F111:G111"/>
    <mergeCell ref="B114:E114"/>
    <mergeCell ref="F114:G114"/>
    <mergeCell ref="B116:C116"/>
    <mergeCell ref="D116:H116"/>
  </mergeCells>
  <printOptions horizontalCentered="1"/>
  <pageMargins left="0.11811023622047245" right="0.11811023622047245" top="0.11811023622047245" bottom="0.35433070866141736" header="0.51181102362204722" footer="0.11811023622047245"/>
  <pageSetup paperSize="9" scale="66" firstPageNumber="0" fitToWidth="0" fitToHeight="0" orientation="portrait" useFirstPageNumber="1" verticalDpi="599" r:id="rId1"/>
  <headerFooter>
    <oddFooter>&amp;C&amp;"Calibri,Negrito"&amp;14&amp;A » Página -&amp;P  de  &amp;N</oddFooter>
  </headerFooter>
  <rowBreaks count="2" manualBreakCount="2">
    <brk id="67" max="16383" man="1"/>
    <brk id="133" max="16383" man="1"/>
  </rowBreaks>
  <colBreaks count="1" manualBreakCount="1">
    <brk id="8"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MJ25"/>
  <sheetViews>
    <sheetView showGridLines="0" tabSelected="1" zoomScale="80" zoomScaleNormal="80" workbookViewId="0">
      <selection activeCell="L6" sqref="L6"/>
    </sheetView>
  </sheetViews>
  <sheetFormatPr defaultColWidth="9" defaultRowHeight="15" x14ac:dyDescent="0.25"/>
  <cols>
    <col min="1" max="1" width="1.85546875" customWidth="1"/>
    <col min="2" max="2" width="8.7109375" style="13" customWidth="1"/>
    <col min="3" max="3" width="72.85546875" style="13" customWidth="1"/>
    <col min="4" max="4" width="11.5703125" style="13" customWidth="1"/>
    <col min="5" max="5" width="9" style="13" customWidth="1"/>
    <col min="6" max="6" width="14.7109375" style="13" customWidth="1"/>
    <col min="7" max="7" width="14.28515625" style="13" customWidth="1"/>
    <col min="8" max="8" width="12" style="13" customWidth="1"/>
    <col min="9" max="9" width="20.7109375" style="13" customWidth="1"/>
    <col min="10" max="10" width="8.7109375" style="13" customWidth="1"/>
    <col min="11" max="11" width="22.140625" style="13" customWidth="1"/>
    <col min="12" max="1024" width="8.7109375" style="13" customWidth="1"/>
    <col min="1025" max="1025" width="8.7109375"/>
  </cols>
  <sheetData>
    <row r="1" spans="2:11" ht="29.25" customHeight="1" x14ac:dyDescent="0.25">
      <c r="B1" s="14" t="str">
        <f>'Aux. almoxarif-AL'!B3</f>
        <v>Processo:</v>
      </c>
      <c r="C1" s="312">
        <f>'Aux. almoxarif-AL'!C3</f>
        <v>0</v>
      </c>
      <c r="D1" s="312"/>
      <c r="E1" s="15"/>
      <c r="F1" s="16" t="str">
        <f>'Aux. almoxarif-AL'!F3</f>
        <v>Licitação:</v>
      </c>
      <c r="G1" s="17">
        <f>'Aux. almoxarif-AL'!G3</f>
        <v>0</v>
      </c>
      <c r="H1" s="15"/>
      <c r="I1" s="15"/>
      <c r="J1" s="29"/>
      <c r="K1" s="29"/>
    </row>
    <row r="2" spans="2:11" ht="30" customHeight="1" x14ac:dyDescent="0.25">
      <c r="B2" s="313" t="s">
        <v>185</v>
      </c>
      <c r="C2" s="313"/>
      <c r="D2" s="313"/>
      <c r="E2" s="313"/>
      <c r="F2" s="313"/>
      <c r="G2" s="313"/>
      <c r="H2" s="313"/>
      <c r="I2" s="313"/>
      <c r="J2" s="29"/>
      <c r="K2" s="29"/>
    </row>
    <row r="3" spans="2:11" ht="27" customHeight="1" x14ac:dyDescent="0.25">
      <c r="B3" s="314" t="s">
        <v>186</v>
      </c>
      <c r="C3" s="315"/>
      <c r="D3" s="315"/>
      <c r="E3" s="315"/>
      <c r="F3" s="315"/>
      <c r="G3" s="315"/>
      <c r="H3" s="315"/>
      <c r="I3" s="316"/>
      <c r="J3" s="317" t="s">
        <v>187</v>
      </c>
      <c r="K3" s="318"/>
    </row>
    <row r="4" spans="2:11" ht="34.5" customHeight="1" x14ac:dyDescent="0.25">
      <c r="B4" s="18" t="s">
        <v>188</v>
      </c>
      <c r="C4" s="18" t="s">
        <v>138</v>
      </c>
      <c r="D4" s="18" t="s">
        <v>189</v>
      </c>
      <c r="E4" s="19" t="s">
        <v>190</v>
      </c>
      <c r="F4" s="19" t="s">
        <v>191</v>
      </c>
      <c r="G4" s="19" t="s">
        <v>192</v>
      </c>
      <c r="H4" s="19" t="s">
        <v>193</v>
      </c>
      <c r="I4" s="19" t="s">
        <v>194</v>
      </c>
      <c r="J4" s="29"/>
      <c r="K4" s="30">
        <f>'Aux. almoxarif-AL'!H13</f>
        <v>20</v>
      </c>
    </row>
    <row r="5" spans="2:11" x14ac:dyDescent="0.25">
      <c r="B5" s="20">
        <v>1</v>
      </c>
      <c r="C5" s="21" t="s">
        <v>195</v>
      </c>
      <c r="D5" s="22" t="s">
        <v>196</v>
      </c>
      <c r="E5" s="22">
        <v>1</v>
      </c>
      <c r="F5" s="23">
        <v>60</v>
      </c>
      <c r="G5" s="24">
        <f>12/F5*E5</f>
        <v>0.2</v>
      </c>
      <c r="H5" s="25">
        <v>1.74</v>
      </c>
      <c r="I5" s="25">
        <f>G5*H5</f>
        <v>0.34800000000000003</v>
      </c>
      <c r="J5" s="29"/>
      <c r="K5" s="29"/>
    </row>
    <row r="6" spans="2:11" ht="227.25" customHeight="1" x14ac:dyDescent="0.25">
      <c r="B6" s="22">
        <v>2</v>
      </c>
      <c r="C6" s="26" t="s">
        <v>197</v>
      </c>
      <c r="D6" s="27" t="s">
        <v>198</v>
      </c>
      <c r="E6" s="22">
        <v>2</v>
      </c>
      <c r="F6" s="23">
        <v>60</v>
      </c>
      <c r="G6" s="24">
        <f>12/F6*E6</f>
        <v>0.4</v>
      </c>
      <c r="H6" s="28">
        <v>90</v>
      </c>
      <c r="I6" s="25">
        <f>G6*H6</f>
        <v>36</v>
      </c>
      <c r="J6" s="29"/>
      <c r="K6" s="29"/>
    </row>
    <row r="7" spans="2:11" ht="31.5" x14ac:dyDescent="0.25">
      <c r="B7" s="319"/>
      <c r="C7" s="319"/>
      <c r="D7" s="319"/>
      <c r="E7" s="319"/>
      <c r="F7" s="319"/>
      <c r="G7" s="319"/>
      <c r="H7" s="18" t="s">
        <v>199</v>
      </c>
      <c r="I7" s="31">
        <f>SUM(I5:I6)</f>
        <v>36.347999999999999</v>
      </c>
      <c r="J7" s="29"/>
      <c r="K7" s="29"/>
    </row>
    <row r="8" spans="2:11" x14ac:dyDescent="0.25">
      <c r="B8" s="29"/>
      <c r="C8" s="29"/>
      <c r="D8" s="29"/>
      <c r="E8" s="29"/>
      <c r="F8" s="29"/>
      <c r="G8" s="29"/>
      <c r="H8" s="29"/>
      <c r="I8" s="29"/>
      <c r="J8" s="29"/>
      <c r="K8" s="29"/>
    </row>
    <row r="9" spans="2:11" x14ac:dyDescent="0.25">
      <c r="B9" s="29"/>
      <c r="C9" s="29"/>
      <c r="D9" s="29"/>
      <c r="E9" s="29"/>
      <c r="F9" s="29"/>
      <c r="G9" s="29"/>
      <c r="H9" s="29"/>
      <c r="I9" s="29"/>
      <c r="J9" s="29"/>
      <c r="K9" s="29"/>
    </row>
    <row r="10" spans="2:11" x14ac:dyDescent="0.25">
      <c r="B10" s="29"/>
      <c r="C10" s="29"/>
      <c r="D10" s="29"/>
      <c r="E10" s="29"/>
      <c r="F10" s="29"/>
      <c r="G10" s="29"/>
      <c r="H10" s="29"/>
      <c r="I10" s="29"/>
      <c r="J10" s="29"/>
      <c r="K10" s="29"/>
    </row>
    <row r="11" spans="2:11" x14ac:dyDescent="0.25">
      <c r="B11" s="29"/>
      <c r="C11" s="29"/>
      <c r="D11" s="29"/>
      <c r="E11" s="29"/>
      <c r="F11" s="29"/>
      <c r="G11" s="29"/>
      <c r="H11" s="29"/>
      <c r="I11" s="29"/>
      <c r="J11" s="29"/>
      <c r="K11" s="29"/>
    </row>
    <row r="12" spans="2:11" x14ac:dyDescent="0.25">
      <c r="B12" s="29"/>
      <c r="C12" s="29"/>
      <c r="D12" s="29"/>
      <c r="E12" s="29"/>
      <c r="F12" s="29"/>
      <c r="G12" s="29"/>
      <c r="H12" s="29"/>
      <c r="I12" s="29"/>
      <c r="J12" s="29"/>
      <c r="K12" s="29"/>
    </row>
    <row r="13" spans="2:11" x14ac:dyDescent="0.25">
      <c r="B13" s="29"/>
      <c r="C13" s="29"/>
      <c r="D13" s="29"/>
      <c r="E13" s="29"/>
      <c r="F13" s="29"/>
      <c r="G13" s="29"/>
      <c r="H13" s="29"/>
      <c r="I13" s="29"/>
      <c r="J13" s="29"/>
      <c r="K13" s="29"/>
    </row>
    <row r="14" spans="2:11" x14ac:dyDescent="0.25">
      <c r="B14" s="29"/>
      <c r="C14" s="29"/>
      <c r="D14" s="29"/>
      <c r="E14" s="29"/>
      <c r="F14" s="29"/>
      <c r="G14" s="29"/>
      <c r="H14" s="29"/>
      <c r="I14" s="29"/>
      <c r="J14" s="29"/>
      <c r="K14" s="29"/>
    </row>
    <row r="15" spans="2:11" x14ac:dyDescent="0.25">
      <c r="B15" s="29"/>
      <c r="C15" s="29"/>
      <c r="D15" s="29"/>
      <c r="E15" s="29"/>
      <c r="F15" s="29"/>
      <c r="G15" s="29"/>
      <c r="H15" s="29"/>
      <c r="I15" s="29"/>
      <c r="J15" s="29"/>
      <c r="K15" s="29"/>
    </row>
    <row r="16" spans="2:11" x14ac:dyDescent="0.25">
      <c r="B16" s="29"/>
      <c r="C16" s="29"/>
      <c r="D16" s="29"/>
      <c r="E16" s="29"/>
      <c r="F16" s="29"/>
      <c r="G16" s="29"/>
      <c r="H16" s="29"/>
      <c r="I16" s="29"/>
      <c r="J16" s="29"/>
      <c r="K16" s="29"/>
    </row>
    <row r="17" spans="2:11" x14ac:dyDescent="0.25">
      <c r="B17" s="29"/>
      <c r="C17" s="29"/>
      <c r="D17" s="29"/>
      <c r="E17" s="29"/>
      <c r="F17" s="29"/>
      <c r="G17" s="29"/>
      <c r="H17" s="29"/>
      <c r="I17" s="29"/>
      <c r="J17" s="29"/>
      <c r="K17" s="29"/>
    </row>
    <row r="18" spans="2:11" x14ac:dyDescent="0.25">
      <c r="B18" s="29"/>
      <c r="C18" s="29"/>
      <c r="D18" s="29"/>
      <c r="E18" s="29"/>
      <c r="F18" s="29"/>
      <c r="G18" s="29"/>
      <c r="H18" s="29"/>
      <c r="I18" s="29"/>
      <c r="J18" s="29"/>
      <c r="K18" s="29"/>
    </row>
    <row r="19" spans="2:11" x14ac:dyDescent="0.25">
      <c r="B19" s="29"/>
      <c r="C19" s="29"/>
      <c r="D19" s="29"/>
      <c r="E19" s="29"/>
      <c r="F19" s="29"/>
      <c r="G19" s="29"/>
      <c r="H19" s="29"/>
      <c r="I19" s="29"/>
      <c r="J19" s="29"/>
      <c r="K19" s="29"/>
    </row>
    <row r="20" spans="2:11" x14ac:dyDescent="0.25">
      <c r="B20" s="29"/>
      <c r="C20" s="29"/>
      <c r="D20" s="29"/>
      <c r="E20" s="29"/>
      <c r="F20" s="29"/>
      <c r="G20" s="29"/>
      <c r="H20" s="29"/>
      <c r="I20" s="29"/>
      <c r="J20" s="29"/>
      <c r="K20" s="29"/>
    </row>
    <row r="21" spans="2:11" x14ac:dyDescent="0.25">
      <c r="B21" s="29"/>
      <c r="C21" s="29"/>
      <c r="D21" s="29"/>
      <c r="E21" s="29"/>
      <c r="F21" s="29"/>
      <c r="G21" s="29"/>
      <c r="H21" s="29"/>
      <c r="I21" s="29"/>
      <c r="J21" s="29"/>
      <c r="K21" s="29"/>
    </row>
    <row r="22" spans="2:11" x14ac:dyDescent="0.25">
      <c r="B22" s="29"/>
      <c r="C22" s="29"/>
      <c r="D22" s="29"/>
      <c r="E22" s="29"/>
      <c r="F22" s="29"/>
      <c r="G22" s="29"/>
      <c r="H22" s="29"/>
      <c r="I22" s="29"/>
      <c r="J22" s="29"/>
      <c r="K22" s="29"/>
    </row>
    <row r="23" spans="2:11" x14ac:dyDescent="0.25">
      <c r="B23" s="29"/>
      <c r="C23" s="29"/>
      <c r="D23" s="29"/>
      <c r="E23" s="29"/>
      <c r="F23" s="29"/>
      <c r="G23" s="29"/>
      <c r="H23" s="29"/>
      <c r="I23" s="29"/>
      <c r="J23" s="29"/>
      <c r="K23" s="29"/>
    </row>
    <row r="24" spans="2:11" x14ac:dyDescent="0.25">
      <c r="B24" s="29"/>
      <c r="C24" s="29"/>
      <c r="D24" s="29"/>
      <c r="E24" s="29"/>
      <c r="F24" s="29"/>
      <c r="G24" s="29"/>
      <c r="H24" s="29"/>
      <c r="I24" s="29"/>
      <c r="J24" s="29"/>
      <c r="K24" s="29"/>
    </row>
    <row r="25" spans="2:11" x14ac:dyDescent="0.25">
      <c r="B25" s="29"/>
      <c r="C25" s="29"/>
      <c r="D25" s="29"/>
      <c r="E25" s="29"/>
      <c r="F25" s="29"/>
      <c r="G25" s="29"/>
      <c r="H25" s="29"/>
      <c r="I25" s="29"/>
      <c r="J25" s="29"/>
      <c r="K25" s="29"/>
    </row>
  </sheetData>
  <mergeCells count="5">
    <mergeCell ref="C1:D1"/>
    <mergeCell ref="B2:I2"/>
    <mergeCell ref="B3:I3"/>
    <mergeCell ref="J3:K3"/>
    <mergeCell ref="B7:G7"/>
  </mergeCells>
  <printOptions horizontalCentered="1"/>
  <pageMargins left="0.11811023622047245" right="0.11811023622047245" top="0.78740157480314965" bottom="0.35433070866141736" header="0" footer="0.11811023622047245"/>
  <pageSetup paperSize="9" scale="60" firstPageNumber="0" orientation="portrait" useFirstPageNumber="1" verticalDpi="599" r:id="rId1"/>
  <headerFooter>
    <oddFooter>&amp;C&amp;"Calibri,Negrito"&amp;14&amp;A » 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00"/>
  </sheetPr>
  <dimension ref="A1:I19"/>
  <sheetViews>
    <sheetView showGridLines="0" zoomScaleNormal="100" workbookViewId="0">
      <selection activeCell="I17" sqref="I17"/>
    </sheetView>
  </sheetViews>
  <sheetFormatPr defaultColWidth="9" defaultRowHeight="15" x14ac:dyDescent="0.25"/>
  <cols>
    <col min="1" max="1" width="3.85546875" customWidth="1"/>
    <col min="2" max="2" width="22.5703125" customWidth="1"/>
    <col min="3" max="3" width="18.140625" customWidth="1"/>
    <col min="4" max="4" width="15.5703125" customWidth="1"/>
    <col min="5" max="5" width="13.7109375" customWidth="1"/>
    <col min="6" max="6" width="13.140625" customWidth="1"/>
    <col min="7" max="7" width="16.85546875" customWidth="1"/>
    <col min="8" max="1025" width="8.7109375" customWidth="1"/>
  </cols>
  <sheetData>
    <row r="1" spans="1:9" x14ac:dyDescent="0.25">
      <c r="A1" s="1"/>
      <c r="B1" s="2" t="str">
        <f>'Aux. almoxarif-AL'!B3</f>
        <v>Processo:</v>
      </c>
      <c r="C1" s="320">
        <f>'Aux. almoxarif-AL'!C3:D3</f>
        <v>0</v>
      </c>
      <c r="D1" s="320"/>
      <c r="E1" s="2" t="str">
        <f>'Unif e Equip-AL'!F1</f>
        <v>Licitação:</v>
      </c>
      <c r="F1" s="3">
        <f>'Aux. almoxarif-AL'!G3</f>
        <v>0</v>
      </c>
      <c r="G1" s="4"/>
      <c r="H1" s="1"/>
      <c r="I1" s="1"/>
    </row>
    <row r="2" spans="1:9" x14ac:dyDescent="0.25">
      <c r="A2" s="1"/>
      <c r="B2" s="1"/>
      <c r="C2" s="1"/>
      <c r="D2" s="1"/>
      <c r="E2" s="1"/>
      <c r="F2" s="1"/>
      <c r="G2" s="1"/>
      <c r="H2" s="1"/>
      <c r="I2" s="1"/>
    </row>
    <row r="3" spans="1:9" ht="30" x14ac:dyDescent="0.25">
      <c r="A3" s="1"/>
      <c r="B3" s="5" t="s">
        <v>200</v>
      </c>
      <c r="C3" s="6" t="s">
        <v>201</v>
      </c>
      <c r="D3" s="5" t="s">
        <v>181</v>
      </c>
      <c r="E3" s="5" t="s">
        <v>202</v>
      </c>
      <c r="F3" s="6" t="s">
        <v>203</v>
      </c>
      <c r="G3" s="6" t="s">
        <v>204</v>
      </c>
      <c r="H3" s="1"/>
      <c r="I3" s="1"/>
    </row>
    <row r="4" spans="1:9" ht="45" x14ac:dyDescent="0.25">
      <c r="A4" s="1"/>
      <c r="B4" s="7" t="s">
        <v>205</v>
      </c>
      <c r="C4" s="6">
        <f>'Aux. almoxarif-AL'!G162</f>
        <v>1</v>
      </c>
      <c r="D4" s="8">
        <f>'Aux. almoxarif-AL'!F162</f>
        <v>3014.6446716353275</v>
      </c>
      <c r="E4" s="8">
        <f>D4</f>
        <v>3014.6446716353275</v>
      </c>
      <c r="F4" s="9">
        <f>'Aux. almoxarif-AL'!H13</f>
        <v>20</v>
      </c>
      <c r="G4" s="10">
        <f>E4*F4</f>
        <v>60292.893432706551</v>
      </c>
      <c r="H4" s="1"/>
      <c r="I4" s="1"/>
    </row>
    <row r="5" spans="1:9" x14ac:dyDescent="0.25">
      <c r="A5" s="1"/>
      <c r="B5" s="321" t="s">
        <v>206</v>
      </c>
      <c r="C5" s="322"/>
      <c r="D5" s="322"/>
      <c r="E5" s="322"/>
      <c r="F5" s="322"/>
      <c r="G5" s="11">
        <f>G4</f>
        <v>60292.893432706551</v>
      </c>
      <c r="H5" s="1"/>
      <c r="I5" s="1"/>
    </row>
    <row r="6" spans="1:9" x14ac:dyDescent="0.25">
      <c r="A6" s="1"/>
      <c r="B6" s="1"/>
      <c r="C6" s="1"/>
      <c r="D6" s="1"/>
      <c r="E6" s="1"/>
      <c r="F6" s="1"/>
      <c r="G6" s="1"/>
      <c r="H6" s="1"/>
      <c r="I6" s="1"/>
    </row>
    <row r="7" spans="1:9" x14ac:dyDescent="0.25">
      <c r="A7" s="1"/>
      <c r="B7" s="323" t="s">
        <v>207</v>
      </c>
      <c r="C7" s="324"/>
      <c r="D7" s="324"/>
      <c r="E7" s="324"/>
      <c r="F7" s="325"/>
      <c r="G7" s="12">
        <f>ROUND((G5/F4),2)</f>
        <v>3014.64</v>
      </c>
      <c r="H7" s="1"/>
      <c r="I7" s="1"/>
    </row>
    <row r="8" spans="1:9" x14ac:dyDescent="0.25">
      <c r="A8" s="1"/>
      <c r="B8" s="1"/>
      <c r="C8" s="1"/>
      <c r="D8" s="1"/>
      <c r="E8" s="1"/>
      <c r="F8" s="1"/>
      <c r="G8" s="1"/>
      <c r="H8" s="1"/>
      <c r="I8" s="1"/>
    </row>
    <row r="9" spans="1:9" x14ac:dyDescent="0.25">
      <c r="A9" s="1"/>
      <c r="B9" s="1"/>
      <c r="C9" s="1"/>
      <c r="D9" s="1"/>
      <c r="E9" s="1"/>
      <c r="F9" s="1"/>
      <c r="G9" s="1"/>
      <c r="H9" s="1"/>
      <c r="I9" s="1"/>
    </row>
    <row r="10" spans="1:9" x14ac:dyDescent="0.25">
      <c r="A10" s="1"/>
      <c r="B10" s="1"/>
      <c r="C10" s="1"/>
      <c r="D10" s="1"/>
      <c r="E10" s="1"/>
      <c r="F10" s="1"/>
      <c r="G10" s="1"/>
      <c r="H10" s="1"/>
      <c r="I10" s="1"/>
    </row>
    <row r="11" spans="1:9" x14ac:dyDescent="0.25">
      <c r="A11" s="1"/>
      <c r="B11" s="1"/>
      <c r="C11" s="1"/>
      <c r="D11" s="1"/>
      <c r="E11" s="1"/>
      <c r="F11" s="1"/>
      <c r="G11" s="1"/>
      <c r="H11" s="1"/>
      <c r="I11" s="1"/>
    </row>
    <row r="12" spans="1:9" x14ac:dyDescent="0.25">
      <c r="A12" s="1"/>
      <c r="B12" s="1"/>
      <c r="C12" s="1"/>
      <c r="D12" s="1"/>
      <c r="E12" s="1"/>
      <c r="F12" s="1"/>
      <c r="G12" s="1"/>
      <c r="H12" s="1"/>
      <c r="I12" s="1"/>
    </row>
    <row r="13" spans="1:9" x14ac:dyDescent="0.25">
      <c r="A13" s="1"/>
      <c r="B13" s="1"/>
      <c r="C13" s="1"/>
      <c r="D13" s="1"/>
      <c r="E13" s="1"/>
      <c r="F13" s="1"/>
      <c r="G13" s="1"/>
      <c r="H13" s="1"/>
      <c r="I13" s="1"/>
    </row>
    <row r="14" spans="1:9" x14ac:dyDescent="0.25">
      <c r="A14" s="1"/>
      <c r="B14" s="1"/>
      <c r="C14" s="1"/>
      <c r="D14" s="1"/>
      <c r="E14" s="1"/>
      <c r="F14" s="1"/>
      <c r="G14" s="1"/>
      <c r="H14" s="1"/>
      <c r="I14" s="1"/>
    </row>
    <row r="15" spans="1:9" x14ac:dyDescent="0.25">
      <c r="A15" s="1"/>
      <c r="B15" s="1"/>
      <c r="C15" s="1"/>
      <c r="D15" s="1"/>
      <c r="E15" s="1"/>
      <c r="F15" s="1"/>
      <c r="G15" s="1"/>
      <c r="H15" s="1"/>
      <c r="I15" s="1"/>
    </row>
    <row r="16" spans="1:9" x14ac:dyDescent="0.25">
      <c r="A16" s="1"/>
      <c r="B16" s="1"/>
      <c r="C16" s="1"/>
      <c r="D16" s="1"/>
      <c r="E16" s="1"/>
      <c r="F16" s="1"/>
      <c r="G16" s="1"/>
      <c r="H16" s="1"/>
      <c r="I16" s="1"/>
    </row>
    <row r="17" spans="1:9" x14ac:dyDescent="0.25">
      <c r="A17" s="1"/>
      <c r="B17" s="1"/>
      <c r="C17" s="1"/>
      <c r="D17" s="1"/>
      <c r="E17" s="1"/>
      <c r="F17" s="1"/>
      <c r="G17" s="1"/>
      <c r="H17" s="1"/>
      <c r="I17" s="1"/>
    </row>
    <row r="18" spans="1:9" x14ac:dyDescent="0.25">
      <c r="A18" s="1"/>
      <c r="B18" s="1"/>
      <c r="C18" s="1"/>
      <c r="D18" s="1"/>
      <c r="E18" s="1"/>
      <c r="F18" s="1"/>
      <c r="G18" s="1"/>
      <c r="H18" s="1"/>
      <c r="I18" s="1"/>
    </row>
    <row r="19" spans="1:9" x14ac:dyDescent="0.25">
      <c r="A19" s="1"/>
      <c r="B19" s="1"/>
      <c r="C19" s="1"/>
      <c r="D19" s="1"/>
      <c r="E19" s="1"/>
      <c r="F19" s="1"/>
      <c r="G19" s="1"/>
      <c r="H19" s="1"/>
      <c r="I19" s="1"/>
    </row>
  </sheetData>
  <mergeCells count="3">
    <mergeCell ref="C1:D1"/>
    <mergeCell ref="B5:F5"/>
    <mergeCell ref="B7:F7"/>
  </mergeCells>
  <printOptions horizontalCentered="1"/>
  <pageMargins left="0.11811023622047245" right="0.11811023622047245" top="0.11811023622047245" bottom="0.35433070866141736" header="0.51181102362204722" footer="0.11811023622047245"/>
  <pageSetup paperSize="9" scale="75" firstPageNumber="0" orientation="portrait" useFirstPageNumber="1" verticalDpi="599" r:id="rId1"/>
  <headerFooter>
    <oddFooter>&amp;C&amp;"Calibri,Negrito"&amp;14&amp;A » 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Aux. almoxarif-AL</vt:lpstr>
      <vt:lpstr>Unif e Equip-AL</vt:lpstr>
      <vt:lpstr>Proposta-AL</vt:lpstr>
      <vt:lpstr>'Aux. almoxarif-AL'!Area_de_impressao</vt:lpstr>
      <vt:lpstr>'Proposta-AL'!Area_de_impressao</vt:lpstr>
      <vt:lpstr>'Unif e Equip-AL'!Area_de_impressao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Luciana Cristofari</cp:lastModifiedBy>
  <cp:revision>12</cp:revision>
  <cp:lastPrinted>2019-10-31T18:55:20Z</cp:lastPrinted>
  <dcterms:created xsi:type="dcterms:W3CDTF">2013-09-30T16:27:00Z</dcterms:created>
  <dcterms:modified xsi:type="dcterms:W3CDTF">2019-10-31T19:02:02Z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KSOProductBuildVer">
    <vt:lpwstr>1046-10.2.0.6020</vt:lpwstr>
  </property>
</Properties>
</file>